
<file path=[Content_Types].xml><?xml version="1.0" encoding="utf-8"?>
<Types xmlns="http://schemas.openxmlformats.org/package/2006/content-types">
  <Default Extension="xml" ContentType="application/xml"/>
  <Default Extension="rels" ContentType="application/vnd.openxmlformats-package.relationships+xml"/>
  <Default Extension="png" ContentType="image/png"/>
  <Default Extension="jpeg" ContentType="image/jpeg"/>
  <Override PartName="/_rels/.rels" ContentType="application/vnd.openxmlformats-package.relationships+xml"/>
  <Override PartName="/xl/workbook.xml" ContentType="application/vnd.openxmlformats-officedocument.spreadsheetml.sheet.main+xml"/>
  <Override PartName="/xl/styles.xml" ContentType="application/vnd.openxmlformats-officedocument.spreadsheetml.styles+xml"/>
  <Override PartName="/xl/worksheets/sheet1.xml" ContentType="application/vnd.openxmlformats-officedocument.spreadsheetml.worksheet+xml"/>
  <Override PartName="/xl/sharedStrings.xml" ContentType="application/vnd.openxmlformats-officedocument.spreadsheetml.sharedStrings+xml"/>
  <Override PartName="/xl/_rels/workbook.xml.rels" ContentType="application/vnd.openxmlformats-package.relationship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 Id="rId4" Type="http://schemas.openxmlformats.org/officeDocument/2006/relationships/custom-properties" Target="docProps/custom.xml"/>
</Relationships>
</file>

<file path=xl/workbook.xml><?xml version="1.0" encoding="utf-8"?>
<workbook xmlns="http://schemas.openxmlformats.org/spreadsheetml/2006/main" xmlns:r="http://schemas.openxmlformats.org/officeDocument/2006/relationships">
  <fileVersion appName="Calc"/>
  <workbookPr backupFile="false" showObjects="all" date1904="false"/>
  <workbookProtection/>
  <bookViews>
    <workbookView showHorizontalScroll="true" showVerticalScroll="true" showSheetTabs="true" xWindow="0" yWindow="0" windowWidth="16384" windowHeight="8192" tabRatio="500" firstSheet="0" activeTab="0"/>
  </bookViews>
  <sheets>
    <sheet name="H2O Template" sheetId="1" state="visible" r:id="rId2"/>
  </sheets>
  <calcPr iterateCount="100" refMode="A1" iterate="false" iterateDelta="0.0001"/>
  <extLst>
    <ext xmlns:loext="http://schemas.libreoffice.org/" uri="{7626C862-2A13-11E5-B345-FEFF819CDC9F}">
      <loext:extCalcPr stringRefSyntax="CalcA1"/>
    </ext>
  </extLst>
</workbook>
</file>

<file path=xl/sharedStrings.xml><?xml version="1.0" encoding="utf-8"?>
<sst xmlns="http://schemas.openxmlformats.org/spreadsheetml/2006/main" count="86" uniqueCount="80">
  <si>
    <t xml:space="preserve">Radon in Water Spreadsheet</t>
  </si>
  <si>
    <t xml:space="preserve">V4.7</t>
  </si>
  <si>
    <t xml:space="preserve">30 Sep 2020</t>
  </si>
  <si>
    <t xml:space="preserve">(data entry only in blue background fields)</t>
  </si>
  <si>
    <t xml:space="preserve">US/SI Units</t>
  </si>
  <si>
    <t xml:space="preserve">US</t>
  </si>
  <si>
    <t xml:space="preserve">Use 115% CF?</t>
  </si>
  <si>
    <t xml:space="preserve">Yes</t>
  </si>
  <si>
    <t xml:space="preserve">Electret</t>
  </si>
  <si>
    <t xml:space="preserve">Sample Collection</t>
  </si>
  <si>
    <t xml:space="preserve">Start</t>
  </si>
  <si>
    <t xml:space="preserve">End</t>
  </si>
  <si>
    <t xml:space="preserve">Total Days</t>
  </si>
  <si>
    <t xml:space="preserve">Initial</t>
  </si>
  <si>
    <t xml:space="preserve">Final</t>
  </si>
  <si>
    <t xml:space="preserve">EIC Configuration Constants</t>
  </si>
  <si>
    <t xml:space="preserve">EIC</t>
  </si>
  <si>
    <t xml:space="preserve">Elevation</t>
  </si>
  <si>
    <t xml:space="preserve">γ</t>
  </si>
  <si>
    <t xml:space="preserve">Sample</t>
  </si>
  <si>
    <t xml:space="preserve">Corrected</t>
  </si>
  <si>
    <t xml:space="preserve">Temperature</t>
  </si>
  <si>
    <t xml:space="preserve">Ostwald</t>
  </si>
  <si>
    <t xml:space="preserve">Radon in Air</t>
  </si>
  <si>
    <t xml:space="preserve">k1</t>
  </si>
  <si>
    <t xml:space="preserve">k2</t>
  </si>
  <si>
    <t xml:space="preserve">k3</t>
  </si>
  <si>
    <t xml:space="preserve">k4</t>
  </si>
  <si>
    <t xml:space="preserve">k5</t>
  </si>
  <si>
    <t xml:space="preserve">k6</t>
  </si>
  <si>
    <t xml:space="preserve">k7</t>
  </si>
  <si>
    <t xml:space="preserve">CF</t>
  </si>
  <si>
    <t xml:space="preserve">Radon in Water</t>
  </si>
  <si>
    <t xml:space="preserve">±</t>
  </si>
  <si>
    <t xml:space="preserve">%</t>
  </si>
  <si>
    <t xml:space="preserve">Error 1</t>
  </si>
  <si>
    <t xml:space="preserve">Error 2</t>
  </si>
  <si>
    <t xml:space="preserve">Error 3</t>
  </si>
  <si>
    <t xml:space="preserve">Total Error</t>
  </si>
  <si>
    <t xml:space="preserve">Serial</t>
  </si>
  <si>
    <t xml:space="preserve">Date/Time</t>
  </si>
  <si>
    <t xml:space="preserve">Delay</t>
  </si>
  <si>
    <t xml:space="preserve">Exposure</t>
  </si>
  <si>
    <t xml:space="preserve">Voltage</t>
  </si>
  <si>
    <t xml:space="preserve">A</t>
  </si>
  <si>
    <t xml:space="preserve">B</t>
  </si>
  <si>
    <t xml:space="preserve">G</t>
  </si>
  <si>
    <t xml:space="preserve">Volume (L)</t>
  </si>
  <si>
    <t xml:space="preserve">Config</t>
  </si>
  <si>
    <t xml:space="preserve">Volume</t>
  </si>
  <si>
    <t xml:space="preserve">Air</t>
  </si>
  <si>
    <t xml:space="preserve">Water</t>
  </si>
  <si>
    <t xml:space="preserve">Misc.</t>
  </si>
  <si>
    <t xml:space="preserve">Air Volume</t>
  </si>
  <si>
    <t xml:space="preserve">Coefficient</t>
  </si>
  <si>
    <t xml:space="preserve">k</t>
  </si>
  <si>
    <t xml:space="preserve">kT</t>
  </si>
  <si>
    <t xml:space="preserve">AvC(Rn)A*kT</t>
  </si>
  <si>
    <t xml:space="preserve">VA/VW+L</t>
  </si>
  <si>
    <t xml:space="preserve">k1*k2</t>
  </si>
  <si>
    <t xml:space="preserve">exp(-kD)</t>
  </si>
  <si>
    <t xml:space="preserve">1-exp(-kT)</t>
  </si>
  <si>
    <t xml:space="preserve">k4*k5</t>
  </si>
  <si>
    <t xml:space="preserve">k3/k6</t>
  </si>
  <si>
    <t xml:space="preserve">k7*1.15</t>
  </si>
  <si>
    <t xml:space="preserve">Error</t>
  </si>
  <si>
    <t xml:space="preserve">(System)</t>
  </si>
  <si>
    <t xml:space="preserve">(Reading)</t>
  </si>
  <si>
    <t xml:space="preserve">(Gamma)</t>
  </si>
  <si>
    <t xml:space="preserve">Confirmation</t>
  </si>
  <si>
    <t xml:space="preserve">SAA001</t>
  </si>
  <si>
    <t xml:space="preserve">SST</t>
  </si>
  <si>
    <t xml:space="preserve">Small</t>
  </si>
  <si>
    <t xml:space="preserve">SAA002</t>
  </si>
  <si>
    <t xml:space="preserve">SLT</t>
  </si>
  <si>
    <t xml:space="preserve">Large</t>
  </si>
  <si>
    <t xml:space="preserve">Standardized Rad Elec Water Sample Bottles are two sizes: a small bottle (~66 mL) and a large bottle (~123 mL). Select the proper size by using the dropdown options in column R.</t>
  </si>
  <si>
    <t xml:space="preserve">Column T (Misc.) is intended to represent additional surface volumes to be subtracted, and is used to calculate the Corrected Air Volume in Column U. If using the standardized sample bottles, this value will be calculated automatically to represent the physical volume of the sample bottles.</t>
  </si>
  <si>
    <t xml:space="preserve">Total surface volume of SST is ~224 mL (~210 mL for S-Chamber, additional ~14 mL for electret). This is automatically subtracted, and does not need to be added to the Misc. column (Column T).</t>
  </si>
  <si>
    <t xml:space="preserve">The corrected air volume should be 3.7213 L for the small sample bottle, and 3.6430 L for the large sample bottle. Corrected air volume can be custom modified by user by changing air/water/misc volumes in columns S, T, and/or U.</t>
  </si>
</sst>
</file>

<file path=xl/styles.xml><?xml version="1.0" encoding="utf-8"?>
<styleSheet xmlns="http://schemas.openxmlformats.org/spreadsheetml/2006/main">
  <numFmts count="10">
    <numFmt numFmtId="164" formatCode="General"/>
    <numFmt numFmtId="165" formatCode="General"/>
    <numFmt numFmtId="166" formatCode="m/d/yyyy\ h:mm"/>
    <numFmt numFmtId="167" formatCode="yyyy\-mm\-dd\ hh:mm"/>
    <numFmt numFmtId="168" formatCode="0.00"/>
    <numFmt numFmtId="169" formatCode="0.000000"/>
    <numFmt numFmtId="170" formatCode="0.0"/>
    <numFmt numFmtId="171" formatCode="0.000"/>
    <numFmt numFmtId="172" formatCode="0.0000"/>
    <numFmt numFmtId="173" formatCode="0.00%"/>
  </numFmts>
  <fonts count="12">
    <font>
      <sz val="10"/>
      <name val="Arial"/>
      <family val="2"/>
    </font>
    <font>
      <sz val="10"/>
      <name val="Arial"/>
      <family val="0"/>
    </font>
    <font>
      <sz val="10"/>
      <name val="Arial"/>
      <family val="0"/>
    </font>
    <font>
      <sz val="10"/>
      <name val="Arial"/>
      <family val="0"/>
    </font>
    <font>
      <sz val="28"/>
      <name val="Arial"/>
      <family val="2"/>
    </font>
    <font>
      <sz val="20"/>
      <name val="Arial"/>
      <family val="2"/>
    </font>
    <font>
      <sz val="18"/>
      <name val="Arial"/>
      <family val="2"/>
    </font>
    <font>
      <b val="true"/>
      <sz val="12"/>
      <name val="Arial"/>
      <family val="2"/>
    </font>
    <font>
      <b val="true"/>
      <sz val="16"/>
      <name val="Arial"/>
      <family val="2"/>
    </font>
    <font>
      <sz val="12"/>
      <name val="Arial"/>
      <family val="2"/>
    </font>
    <font>
      <sz val="12"/>
      <color rgb="FF000000"/>
      <name val="Arial"/>
      <family val="2"/>
    </font>
    <font>
      <b val="true"/>
      <sz val="10"/>
      <name val="Arial"/>
      <family val="2"/>
    </font>
  </fonts>
  <fills count="6">
    <fill>
      <patternFill patternType="none"/>
    </fill>
    <fill>
      <patternFill patternType="gray125"/>
    </fill>
    <fill>
      <patternFill patternType="solid">
        <fgColor rgb="FFFFFFFF"/>
        <bgColor rgb="FFFFFFCC"/>
      </patternFill>
    </fill>
    <fill>
      <patternFill patternType="solid">
        <fgColor rgb="FFFFFF99"/>
        <bgColor rgb="FFFFFFCC"/>
      </patternFill>
    </fill>
    <fill>
      <patternFill patternType="solid">
        <fgColor rgb="FF00FFFF"/>
        <bgColor rgb="FF00FFFF"/>
      </patternFill>
    </fill>
    <fill>
      <patternFill patternType="solid">
        <fgColor rgb="FF66FFFF"/>
        <bgColor rgb="FF33CCCC"/>
      </patternFill>
    </fill>
  </fills>
  <borders count="12">
    <border diagonalUp="false" diagonalDown="false">
      <left/>
      <right/>
      <top/>
      <bottom/>
      <diagonal/>
    </border>
    <border diagonalUp="false" diagonalDown="false">
      <left style="thin"/>
      <right style="thin"/>
      <top style="thin"/>
      <bottom/>
      <diagonal/>
    </border>
    <border diagonalUp="false" diagonalDown="false">
      <left/>
      <right style="thin"/>
      <top style="thin"/>
      <bottom style="thin"/>
      <diagonal/>
    </border>
    <border diagonalUp="false" diagonalDown="false">
      <left style="thin"/>
      <right/>
      <top style="thin"/>
      <bottom/>
      <diagonal/>
    </border>
    <border diagonalUp="false" diagonalDown="false">
      <left/>
      <right/>
      <top style="thin"/>
      <bottom/>
      <diagonal/>
    </border>
    <border diagonalUp="false" diagonalDown="false">
      <left/>
      <right style="thin"/>
      <top style="thin"/>
      <bottom/>
      <diagonal/>
    </border>
    <border diagonalUp="false" diagonalDown="false">
      <left style="thin"/>
      <right/>
      <top/>
      <bottom/>
      <diagonal/>
    </border>
    <border diagonalUp="false" diagonalDown="false">
      <left style="thin"/>
      <right style="thin"/>
      <top/>
      <bottom style="thin"/>
      <diagonal/>
    </border>
    <border diagonalUp="false" diagonalDown="false">
      <left style="thin"/>
      <right/>
      <top/>
      <bottom style="thin"/>
      <diagonal/>
    </border>
    <border diagonalUp="false" diagonalDown="false">
      <left/>
      <right style="thin"/>
      <top/>
      <bottom style="thin"/>
      <diagonal/>
    </border>
    <border diagonalUp="false" diagonalDown="false">
      <left/>
      <right/>
      <top/>
      <bottom style="thin"/>
      <diagonal/>
    </border>
    <border diagonalUp="false" diagonalDown="false">
      <left style="thin"/>
      <right style="thin"/>
      <top style="thin"/>
      <bottom style="thin"/>
      <diagonal/>
    </border>
  </borders>
  <cellStyleXfs count="20">
    <xf numFmtId="164" fontId="0" fillId="0" borderId="0" applyFont="true" applyBorder="true" applyAlignment="true" applyProtection="true">
      <alignment horizontal="general" vertical="bottom" textRotation="0" wrapText="false" indent="0" shrinkToFit="false"/>
      <protection locked="true" hidden="false"/>
    </xf>
    <xf numFmtId="0" fontId="1" fillId="0" borderId="0" applyFont="true" applyBorder="false" applyAlignment="false" applyProtection="false"/>
    <xf numFmtId="0" fontId="1" fillId="0" borderId="0" applyFont="true" applyBorder="false" applyAlignment="false" applyProtection="false"/>
    <xf numFmtId="0" fontId="2" fillId="0" borderId="0" applyFont="true" applyBorder="false" applyAlignment="false" applyProtection="false"/>
    <xf numFmtId="0" fontId="2"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0" fontId="0" fillId="0" borderId="0" applyFont="true" applyBorder="false" applyAlignment="false" applyProtection="false"/>
    <xf numFmtId="43" fontId="1" fillId="0" borderId="0" applyFont="true" applyBorder="false" applyAlignment="false" applyProtection="false"/>
    <xf numFmtId="41" fontId="1" fillId="0" borderId="0" applyFont="true" applyBorder="false" applyAlignment="false" applyProtection="false"/>
    <xf numFmtId="44" fontId="1" fillId="0" borderId="0" applyFont="true" applyBorder="false" applyAlignment="false" applyProtection="false"/>
    <xf numFmtId="42" fontId="1" fillId="0" borderId="0" applyFont="true" applyBorder="false" applyAlignment="false" applyProtection="false"/>
    <xf numFmtId="9" fontId="1" fillId="0" borderId="0" applyFont="true" applyBorder="false" applyAlignment="false" applyProtection="false"/>
  </cellStyleXfs>
  <cellXfs count="41">
    <xf numFmtId="164" fontId="0" fillId="0" borderId="0" xfId="0" applyFont="false" applyBorder="false" applyAlignment="false" applyProtection="false">
      <alignment horizontal="general" vertical="bottom" textRotation="0" wrapText="false" indent="0" shrinkToFit="false"/>
      <protection locked="true" hidden="false"/>
    </xf>
    <xf numFmtId="164" fontId="0" fillId="2" borderId="0" xfId="0" applyFont="false" applyBorder="false" applyAlignment="false" applyProtection="false">
      <alignment horizontal="general" vertical="bottom" textRotation="0" wrapText="false" indent="0" shrinkToFit="false"/>
      <protection locked="true" hidden="false"/>
    </xf>
    <xf numFmtId="164" fontId="4" fillId="2" borderId="0" xfId="0" applyFont="true" applyBorder="false" applyAlignment="true" applyProtection="false">
      <alignment horizontal="left" vertical="bottom" textRotation="0" wrapText="false" indent="0" shrinkToFit="false"/>
      <protection locked="true" hidden="false"/>
    </xf>
    <xf numFmtId="164" fontId="0" fillId="2" borderId="0" xfId="0" applyFont="false" applyBorder="false" applyAlignment="true" applyProtection="false">
      <alignment horizontal="center" vertical="bottom" textRotation="0" wrapText="false" indent="0" shrinkToFit="false"/>
      <protection locked="true" hidden="false"/>
    </xf>
    <xf numFmtId="164" fontId="0" fillId="2" borderId="0" xfId="0" applyFont="true" applyBorder="false" applyAlignment="true" applyProtection="false">
      <alignment horizontal="center" vertical="center" textRotation="0" wrapText="false" indent="0" shrinkToFit="false"/>
      <protection locked="true" hidden="false"/>
    </xf>
    <xf numFmtId="164" fontId="0" fillId="2" borderId="0" xfId="0" applyFont="true" applyBorder="false" applyAlignment="true" applyProtection="false">
      <alignment horizontal="left" vertical="center" textRotation="0" wrapText="false" indent="0" shrinkToFit="false"/>
      <protection locked="true" hidden="false"/>
    </xf>
    <xf numFmtId="164" fontId="5" fillId="2" borderId="0" xfId="0" applyFont="true" applyBorder="false" applyAlignment="true" applyProtection="false">
      <alignment horizontal="left" vertical="bottom" textRotation="0" wrapText="false" indent="0" shrinkToFit="false"/>
      <protection locked="true" hidden="false"/>
    </xf>
    <xf numFmtId="164" fontId="0" fillId="2" borderId="0" xfId="0" applyFont="false" applyBorder="false" applyAlignment="true" applyProtection="false">
      <alignment horizontal="left" vertical="bottom" textRotation="0" wrapText="false" indent="0" shrinkToFit="false"/>
      <protection locked="true" hidden="false"/>
    </xf>
    <xf numFmtId="164" fontId="6" fillId="2" borderId="0" xfId="0" applyFont="true" applyBorder="false" applyAlignment="false" applyProtection="false">
      <alignment horizontal="general" vertical="bottom" textRotation="0" wrapText="false" indent="0" shrinkToFit="false"/>
      <protection locked="true" hidden="false"/>
    </xf>
    <xf numFmtId="164" fontId="7" fillId="3" borderId="1" xfId="0" applyFont="true" applyBorder="true" applyAlignment="true" applyProtection="false">
      <alignment horizontal="center" vertical="center" textRotation="0" wrapText="false" indent="0" shrinkToFit="false"/>
      <protection locked="true" hidden="false"/>
    </xf>
    <xf numFmtId="164" fontId="8" fillId="4" borderId="2" xfId="0" applyFont="true" applyBorder="true" applyAlignment="true" applyProtection="true">
      <alignment horizontal="center" vertical="center" textRotation="0" wrapText="false" indent="0" shrinkToFit="false"/>
      <protection locked="false" hidden="false"/>
    </xf>
    <xf numFmtId="164" fontId="0" fillId="3" borderId="1" xfId="0" applyFont="true" applyBorder="true" applyAlignment="true" applyProtection="false">
      <alignment horizontal="center" vertical="bottom" textRotation="0" wrapText="false" indent="0" shrinkToFit="false"/>
      <protection locked="true" hidden="false"/>
    </xf>
    <xf numFmtId="164" fontId="0" fillId="3" borderId="3" xfId="0" applyFont="true" applyBorder="true" applyAlignment="true" applyProtection="false">
      <alignment horizontal="center" vertical="bottom" textRotation="0" wrapText="false" indent="0" shrinkToFit="false"/>
      <protection locked="true" hidden="false"/>
    </xf>
    <xf numFmtId="165" fontId="0" fillId="3" borderId="4" xfId="0" applyFont="true" applyBorder="true" applyAlignment="true" applyProtection="false">
      <alignment horizontal="center" vertical="bottom" textRotation="0" wrapText="false" indent="0" shrinkToFit="false"/>
      <protection locked="true" hidden="false"/>
    </xf>
    <xf numFmtId="164" fontId="0" fillId="3" borderId="4" xfId="0" applyFont="true" applyBorder="true" applyAlignment="true" applyProtection="false">
      <alignment horizontal="center" vertical="bottom" textRotation="0" wrapText="false" indent="0" shrinkToFit="false"/>
      <protection locked="true" hidden="false"/>
    </xf>
    <xf numFmtId="164" fontId="0" fillId="3" borderId="5" xfId="0" applyFont="true" applyBorder="true" applyAlignment="true" applyProtection="false">
      <alignment horizontal="center" vertical="bottom" textRotation="0" wrapText="false" indent="0" shrinkToFit="false"/>
      <protection locked="true" hidden="false"/>
    </xf>
    <xf numFmtId="164" fontId="0" fillId="2" borderId="6" xfId="0" applyFont="false" applyBorder="true" applyAlignment="false" applyProtection="false">
      <alignment horizontal="general" vertical="bottom" textRotation="0" wrapText="false" indent="0" shrinkToFit="false"/>
      <protection locked="true" hidden="false"/>
    </xf>
    <xf numFmtId="164" fontId="0" fillId="3" borderId="7" xfId="0" applyFont="true" applyBorder="true" applyAlignment="true" applyProtection="false">
      <alignment horizontal="center" vertical="bottom" textRotation="0" wrapText="false" indent="0" shrinkToFit="false"/>
      <protection locked="true" hidden="false"/>
    </xf>
    <xf numFmtId="164" fontId="0" fillId="3" borderId="8" xfId="0" applyFont="true" applyBorder="true" applyAlignment="true" applyProtection="false">
      <alignment horizontal="center" vertical="bottom" textRotation="0" wrapText="false" indent="0" shrinkToFit="false"/>
      <protection locked="true" hidden="false"/>
    </xf>
    <xf numFmtId="164" fontId="0" fillId="3" borderId="9" xfId="0" applyFont="true" applyBorder="true" applyAlignment="true" applyProtection="false">
      <alignment horizontal="center" vertical="bottom" textRotation="0" wrapText="false" indent="0" shrinkToFit="false"/>
      <protection locked="true" hidden="false"/>
    </xf>
    <xf numFmtId="164" fontId="0" fillId="3" borderId="10" xfId="0" applyFont="true" applyBorder="true" applyAlignment="true" applyProtection="false">
      <alignment horizontal="center" vertical="bottom" textRotation="0" wrapText="false" indent="0" shrinkToFit="false"/>
      <protection locked="true" hidden="false"/>
    </xf>
    <xf numFmtId="166" fontId="9" fillId="5" borderId="11" xfId="0" applyFont="true" applyBorder="true" applyAlignment="true" applyProtection="true">
      <alignment horizontal="center" vertical="center" textRotation="0" wrapText="false" indent="0" shrinkToFit="false"/>
      <protection locked="false" hidden="false"/>
    </xf>
    <xf numFmtId="167" fontId="9" fillId="5" borderId="11" xfId="0" applyFont="true" applyBorder="true" applyAlignment="true" applyProtection="true">
      <alignment horizontal="center" vertical="center" textRotation="0" wrapText="false" indent="0" shrinkToFit="false"/>
      <protection locked="false" hidden="false"/>
    </xf>
    <xf numFmtId="168" fontId="9" fillId="3" borderId="11" xfId="0" applyFont="true" applyBorder="true" applyAlignment="true" applyProtection="true">
      <alignment horizontal="center" vertical="center" textRotation="0" wrapText="false" indent="0" shrinkToFit="false"/>
      <protection locked="true" hidden="false"/>
    </xf>
    <xf numFmtId="164" fontId="10" fillId="5" borderId="11" xfId="0" applyFont="true" applyBorder="true" applyAlignment="true" applyProtection="true">
      <alignment horizontal="center" vertical="center" textRotation="0" wrapText="false" indent="0" shrinkToFit="false"/>
      <protection locked="false" hidden="false"/>
    </xf>
    <xf numFmtId="164" fontId="9" fillId="5" borderId="11" xfId="0" applyFont="true" applyBorder="true" applyAlignment="true" applyProtection="true">
      <alignment horizontal="center" vertical="center" textRotation="0" wrapText="false" indent="0" shrinkToFit="false"/>
      <protection locked="false" hidden="false"/>
    </xf>
    <xf numFmtId="169" fontId="9" fillId="3" borderId="11" xfId="0" applyFont="true" applyBorder="true" applyAlignment="true" applyProtection="false">
      <alignment horizontal="center" vertical="center" textRotation="0" wrapText="false" indent="0" shrinkToFit="false"/>
      <protection locked="true" hidden="false"/>
    </xf>
    <xf numFmtId="164" fontId="9" fillId="3" borderId="11" xfId="0" applyFont="true" applyBorder="true" applyAlignment="true" applyProtection="false">
      <alignment horizontal="center" vertical="center" textRotation="0" wrapText="false" indent="0" shrinkToFit="false"/>
      <protection locked="true" hidden="false"/>
    </xf>
    <xf numFmtId="164" fontId="9" fillId="4" borderId="11" xfId="0" applyFont="true" applyBorder="true" applyAlignment="true" applyProtection="true">
      <alignment horizontal="center" vertical="center" textRotation="0" wrapText="false" indent="0" shrinkToFit="false"/>
      <protection locked="false" hidden="false"/>
    </xf>
    <xf numFmtId="168" fontId="9" fillId="3" borderId="11" xfId="0" applyFont="true" applyBorder="true" applyAlignment="true" applyProtection="false">
      <alignment horizontal="center" vertical="center" textRotation="0" wrapText="false" indent="0" shrinkToFit="false"/>
      <protection locked="true" hidden="false"/>
    </xf>
    <xf numFmtId="170" fontId="9" fillId="5" borderId="11" xfId="0" applyFont="true" applyBorder="true" applyAlignment="true" applyProtection="true">
      <alignment horizontal="center" vertical="center" textRotation="0" wrapText="false" indent="0" shrinkToFit="false"/>
      <protection locked="false" hidden="false"/>
    </xf>
    <xf numFmtId="171" fontId="9" fillId="5" borderId="11" xfId="0" applyFont="true" applyBorder="true" applyAlignment="true" applyProtection="true">
      <alignment horizontal="center" vertical="center" textRotation="0" wrapText="false" indent="0" shrinkToFit="false"/>
      <protection locked="false" hidden="false"/>
    </xf>
    <xf numFmtId="172" fontId="9" fillId="3" borderId="11" xfId="0" applyFont="true" applyBorder="true" applyAlignment="true" applyProtection="true">
      <alignment horizontal="center" vertical="center" textRotation="0" wrapText="false" indent="0" shrinkToFit="false"/>
      <protection locked="true" hidden="false"/>
    </xf>
    <xf numFmtId="170" fontId="9" fillId="3" borderId="11" xfId="0" applyFont="true" applyBorder="true" applyAlignment="true" applyProtection="true">
      <alignment horizontal="center" vertical="center" textRotation="0" wrapText="false" indent="0" shrinkToFit="false"/>
      <protection locked="true" hidden="false"/>
    </xf>
    <xf numFmtId="170" fontId="7" fillId="3" borderId="11" xfId="0" applyFont="true" applyBorder="true" applyAlignment="true" applyProtection="true">
      <alignment horizontal="center" vertical="center" textRotation="0" wrapText="false" indent="0" shrinkToFit="false"/>
      <protection locked="true" hidden="false"/>
    </xf>
    <xf numFmtId="164" fontId="9" fillId="3" borderId="11" xfId="0" applyFont="true" applyBorder="true" applyAlignment="true" applyProtection="true">
      <alignment horizontal="center" vertical="center" textRotation="0" wrapText="false" indent="0" shrinkToFit="false"/>
      <protection locked="true" hidden="false"/>
    </xf>
    <xf numFmtId="173" fontId="7" fillId="3" borderId="11" xfId="0" applyFont="true" applyBorder="true" applyAlignment="true" applyProtection="true">
      <alignment horizontal="center" vertical="center" textRotation="0" wrapText="false" indent="0" shrinkToFit="false"/>
      <protection locked="true" hidden="false"/>
    </xf>
    <xf numFmtId="164" fontId="9" fillId="2" borderId="6" xfId="0" applyFont="true" applyBorder="true" applyAlignment="true" applyProtection="false">
      <alignment horizontal="center" vertical="center" textRotation="0" wrapText="false" indent="0" shrinkToFit="false"/>
      <protection locked="true" hidden="false"/>
    </xf>
    <xf numFmtId="164" fontId="9" fillId="2" borderId="0" xfId="0" applyFont="true" applyBorder="false" applyAlignment="true" applyProtection="false">
      <alignment horizontal="center" vertical="center" textRotation="0" wrapText="false" indent="0" shrinkToFit="false"/>
      <protection locked="true" hidden="false"/>
    </xf>
    <xf numFmtId="165" fontId="11" fillId="2" borderId="0" xfId="0" applyFont="true" applyBorder="false" applyAlignment="false" applyProtection="false">
      <alignment horizontal="general" vertical="bottom" textRotation="0" wrapText="false" indent="0" shrinkToFit="false"/>
      <protection locked="true" hidden="false"/>
    </xf>
    <xf numFmtId="164" fontId="11" fillId="2" borderId="0" xfId="0" applyFont="true" applyBorder="false" applyAlignment="false" applyProtection="false">
      <alignment horizontal="general" vertical="bottom" textRotation="0" wrapText="false" indent="0" shrinkToFit="false"/>
      <protection locked="true" hidden="false"/>
    </xf>
  </cellXfs>
  <cellStyles count="6">
    <cellStyle name="Normal" xfId="0" builtinId="0"/>
    <cellStyle name="Comma" xfId="15" builtinId="3"/>
    <cellStyle name="Comma [0]" xfId="16" builtinId="6"/>
    <cellStyle name="Currency" xfId="17" builtinId="4"/>
    <cellStyle name="Currency [0]" xfId="18" builtinId="7"/>
    <cellStyle name="Percent" xfId="19" builtinId="5"/>
  </cellStyles>
  <colors>
    <indexedColors>
      <rgbColor rgb="FF000000"/>
      <rgbColor rgb="FFFFFFFF"/>
      <rgbColor rgb="FFFF0000"/>
      <rgbColor rgb="FF00FF00"/>
      <rgbColor rgb="FF0000FF"/>
      <rgbColor rgb="FFFFFF00"/>
      <rgbColor rgb="FFFF00FF"/>
      <rgbColor rgb="FF00FFFF"/>
      <rgbColor rgb="FF800000"/>
      <rgbColor rgb="FF008000"/>
      <rgbColor rgb="FF000080"/>
      <rgbColor rgb="FF808000"/>
      <rgbColor rgb="FF800080"/>
      <rgbColor rgb="FF008080"/>
      <rgbColor rgb="FFC0C0C0"/>
      <rgbColor rgb="FF808080"/>
      <rgbColor rgb="FF9999FF"/>
      <rgbColor rgb="FF993366"/>
      <rgbColor rgb="FFFFFFCC"/>
      <rgbColor rgb="FFCCFFFF"/>
      <rgbColor rgb="FF660066"/>
      <rgbColor rgb="FFFF8080"/>
      <rgbColor rgb="FF0066CC"/>
      <rgbColor rgb="FFCCCCFF"/>
      <rgbColor rgb="FF000080"/>
      <rgbColor rgb="FFFF00FF"/>
      <rgbColor rgb="FFFFFF00"/>
      <rgbColor rgb="FF00FFFF"/>
      <rgbColor rgb="FF800080"/>
      <rgbColor rgb="FF800000"/>
      <rgbColor rgb="FF008080"/>
      <rgbColor rgb="FF0000FF"/>
      <rgbColor rgb="FF00CCFF"/>
      <rgbColor rgb="FFCCFFFF"/>
      <rgbColor rgb="FFCCFFCC"/>
      <rgbColor rgb="FFFFFF99"/>
      <rgbColor rgb="FF66FFFF"/>
      <rgbColor rgb="FFFF99CC"/>
      <rgbColor rgb="FFCC99FF"/>
      <rgbColor rgb="FFFFCC99"/>
      <rgbColor rgb="FF3366FF"/>
      <rgbColor rgb="FF33CCCC"/>
      <rgbColor rgb="FF99CC00"/>
      <rgbColor rgb="FFFFCC00"/>
      <rgbColor rgb="FFFF9900"/>
      <rgbColor rgb="FFFF6600"/>
      <rgbColor rgb="FF666699"/>
      <rgbColor rgb="FF969696"/>
      <rgbColor rgb="FF003366"/>
      <rgbColor rgb="FF339966"/>
      <rgbColor rgb="FF003300"/>
      <rgbColor rgb="FF333300"/>
      <rgbColor rgb="FF993300"/>
      <rgbColor rgb="FF993366"/>
      <rgbColor rgb="FF333399"/>
      <rgbColor rgb="FF333333"/>
    </indexedColors>
  </colors>
</styleSheet>
</file>

<file path=xl/_rels/workbook.xml.rels><?xml version="1.0" encoding="UTF-8"?>
<Relationships xmlns="http://schemas.openxmlformats.org/package/2006/relationships"><Relationship Id="rId1" Type="http://schemas.openxmlformats.org/officeDocument/2006/relationships/styles" Target="styles.xml"/><Relationship Id="rId2" Type="http://schemas.openxmlformats.org/officeDocument/2006/relationships/worksheet" Target="worksheets/sheet1.xml"/><Relationship Id="rId3"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filterMode="false">
    <pageSetUpPr fitToPage="false"/>
  </sheetPr>
  <dimension ref="A1:AMJ14"/>
  <sheetViews>
    <sheetView showFormulas="false" showGridLines="true" showRowColHeaders="true" showZeros="true" rightToLeft="false" tabSelected="true" showOutlineSymbols="true" defaultGridColor="true" view="normal" topLeftCell="A1" colorId="64" zoomScale="75" zoomScaleNormal="75" zoomScalePageLayoutView="100" workbookViewId="0">
      <selection pane="topLeft" activeCell="A6" activeCellId="0" sqref="A6"/>
    </sheetView>
  </sheetViews>
  <sheetFormatPr defaultColWidth="11.30078125" defaultRowHeight="12.8" zeroHeight="false" outlineLevelRow="0" outlineLevelCol="0"/>
  <cols>
    <col collapsed="false" customWidth="true" hidden="false" outlineLevel="0" max="1" min="1" style="1" width="10.99"/>
    <col collapsed="false" customWidth="true" hidden="false" outlineLevel="0" max="4" min="2" style="1" width="20.71"/>
    <col collapsed="false" customWidth="true" hidden="false" outlineLevel="0" max="5" min="5" style="1" width="7.57"/>
    <col collapsed="false" customWidth="true" hidden="false" outlineLevel="0" max="8" min="6" style="1" width="8.71"/>
    <col collapsed="false" customWidth="true" hidden="true" outlineLevel="0" max="12" min="9" style="1" width="11.52"/>
    <col collapsed="false" customWidth="true" hidden="false" outlineLevel="0" max="13" min="13" style="1" width="10.85"/>
    <col collapsed="false" customWidth="true" hidden="false" outlineLevel="0" max="15" min="14" style="1" width="8.71"/>
    <col collapsed="false" customWidth="true" hidden="false" outlineLevel="0" max="17" min="16" style="1" width="7.57"/>
    <col collapsed="false" customWidth="true" hidden="false" outlineLevel="0" max="19" min="18" style="1" width="10"/>
    <col collapsed="false" customWidth="true" hidden="false" outlineLevel="0" max="20" min="20" style="1" width="10.99"/>
    <col collapsed="false" customWidth="true" hidden="false" outlineLevel="0" max="22" min="21" style="1" width="13.29"/>
    <col collapsed="false" customWidth="true" hidden="false" outlineLevel="0" max="24" min="23" style="1" width="6.42"/>
    <col collapsed="false" customWidth="false" hidden="false" outlineLevel="0" max="25" min="25" style="1" width="11.29"/>
    <col collapsed="false" customWidth="true" hidden="true" outlineLevel="0" max="36" min="26" style="1" width="11.52"/>
    <col collapsed="false" customWidth="true" hidden="false" outlineLevel="0" max="37" min="37" style="1" width="15.42"/>
    <col collapsed="false" customWidth="false" hidden="false" outlineLevel="0" max="39" min="38" style="1" width="11.29"/>
    <col collapsed="false" customWidth="true" hidden="true" outlineLevel="0" max="43" min="40" style="1" width="11.52"/>
    <col collapsed="false" customWidth="false" hidden="false" outlineLevel="0" max="1023" min="44" style="1" width="11.29"/>
    <col collapsed="false" customWidth="true" hidden="false" outlineLevel="0" max="1024" min="1024" style="0" width="11.52"/>
  </cols>
  <sheetData>
    <row r="1" customFormat="false" ht="34.7" hidden="false" customHeight="true" outlineLevel="0" collapsed="false">
      <c r="A1" s="2" t="s">
        <v>0</v>
      </c>
      <c r="B1" s="3"/>
      <c r="C1" s="3"/>
      <c r="D1" s="3"/>
      <c r="E1" s="3"/>
      <c r="F1" s="3"/>
      <c r="G1" s="3"/>
      <c r="H1" s="3"/>
      <c r="I1" s="3"/>
      <c r="J1" s="3"/>
      <c r="K1" s="3"/>
      <c r="L1" s="3"/>
      <c r="M1" s="3"/>
      <c r="N1" s="3"/>
      <c r="O1" s="3"/>
      <c r="P1" s="3"/>
      <c r="Q1" s="3"/>
      <c r="R1" s="3"/>
      <c r="S1" s="3"/>
      <c r="T1" s="3"/>
      <c r="U1" s="3"/>
      <c r="V1" s="3"/>
      <c r="W1" s="3"/>
      <c r="X1" s="3"/>
      <c r="Y1" s="3"/>
      <c r="Z1" s="3"/>
      <c r="AA1" s="2"/>
      <c r="AB1" s="3"/>
      <c r="AC1" s="3"/>
      <c r="AD1" s="3"/>
      <c r="AE1" s="3"/>
      <c r="AF1" s="3"/>
      <c r="AG1" s="3"/>
      <c r="AH1" s="3"/>
      <c r="AI1" s="3"/>
      <c r="AJ1" s="3"/>
      <c r="AK1" s="3"/>
      <c r="AL1" s="3"/>
      <c r="AM1" s="3"/>
      <c r="AN1" s="3"/>
      <c r="AO1" s="3"/>
      <c r="AP1" s="3"/>
      <c r="AQ1" s="3"/>
      <c r="AR1" s="3"/>
      <c r="AS1" s="3"/>
      <c r="AT1" s="3"/>
      <c r="AU1" s="3"/>
      <c r="AV1" s="3"/>
      <c r="AW1" s="3"/>
      <c r="AX1" s="3"/>
      <c r="AY1" s="3"/>
      <c r="AZ1" s="3"/>
      <c r="BA1" s="3"/>
      <c r="BB1" s="3"/>
      <c r="BC1" s="3"/>
      <c r="BD1" s="3"/>
      <c r="BE1" s="3"/>
      <c r="BF1" s="3"/>
      <c r="BG1" s="3"/>
      <c r="BH1" s="3"/>
      <c r="BI1" s="3"/>
      <c r="BJ1" s="3"/>
      <c r="BK1" s="3"/>
      <c r="BL1" s="3"/>
      <c r="BM1" s="0"/>
      <c r="BN1" s="0"/>
      <c r="BO1" s="0"/>
      <c r="BP1" s="0"/>
      <c r="BQ1" s="0"/>
      <c r="BR1" s="0"/>
      <c r="BS1" s="0"/>
      <c r="BT1" s="0"/>
      <c r="BU1" s="0"/>
      <c r="BV1" s="0"/>
      <c r="BW1" s="0"/>
      <c r="BX1" s="0"/>
      <c r="BY1" s="0"/>
      <c r="BZ1" s="0"/>
      <c r="CA1" s="0"/>
      <c r="CB1" s="0"/>
      <c r="CC1" s="0"/>
      <c r="CD1" s="0"/>
      <c r="CE1" s="0"/>
      <c r="CF1" s="0"/>
      <c r="CG1" s="0"/>
      <c r="CH1" s="0"/>
      <c r="CI1" s="0"/>
      <c r="CJ1" s="0"/>
      <c r="CK1" s="0"/>
      <c r="CL1" s="0"/>
      <c r="CM1" s="0"/>
      <c r="CN1" s="0"/>
      <c r="CO1" s="0"/>
      <c r="CP1" s="0"/>
      <c r="CQ1" s="0"/>
      <c r="CR1" s="0"/>
      <c r="CS1" s="0"/>
      <c r="CT1" s="0"/>
      <c r="CU1" s="0"/>
      <c r="CV1" s="0"/>
      <c r="CW1" s="0"/>
      <c r="CX1" s="0"/>
      <c r="CY1" s="0"/>
      <c r="CZ1" s="0"/>
      <c r="DA1" s="0"/>
      <c r="DB1" s="0"/>
      <c r="DC1" s="0"/>
      <c r="DD1" s="0"/>
      <c r="DE1" s="0"/>
      <c r="DF1" s="0"/>
      <c r="DG1" s="0"/>
      <c r="DH1" s="0"/>
      <c r="DI1" s="0"/>
      <c r="DJ1" s="0"/>
      <c r="DK1" s="0"/>
      <c r="DL1" s="0"/>
      <c r="DM1" s="0"/>
      <c r="DN1" s="0"/>
      <c r="DO1" s="0"/>
      <c r="DP1" s="0"/>
      <c r="DQ1" s="0"/>
      <c r="DR1" s="0"/>
      <c r="DS1" s="0"/>
      <c r="DT1" s="0"/>
      <c r="DU1" s="0"/>
      <c r="DV1" s="0"/>
      <c r="DW1" s="0"/>
      <c r="DX1" s="0"/>
      <c r="DY1" s="0"/>
      <c r="DZ1" s="0"/>
      <c r="EA1" s="0"/>
      <c r="EB1" s="0"/>
      <c r="EC1" s="0"/>
      <c r="ED1" s="0"/>
      <c r="EE1" s="0"/>
      <c r="EF1" s="0"/>
      <c r="EG1" s="0"/>
      <c r="EH1" s="0"/>
      <c r="EI1" s="0"/>
      <c r="EJ1" s="0"/>
      <c r="EK1" s="0"/>
      <c r="EL1" s="0"/>
      <c r="EM1" s="0"/>
      <c r="EN1" s="0"/>
      <c r="EO1" s="0"/>
      <c r="EP1" s="0"/>
      <c r="EQ1" s="0"/>
      <c r="ER1" s="0"/>
      <c r="ES1" s="0"/>
      <c r="ET1" s="0"/>
      <c r="EU1" s="0"/>
      <c r="EV1" s="0"/>
      <c r="EW1" s="0"/>
      <c r="EX1" s="0"/>
      <c r="EY1" s="0"/>
      <c r="EZ1" s="0"/>
      <c r="FA1" s="0"/>
      <c r="FB1" s="0"/>
      <c r="FC1" s="0"/>
      <c r="FD1" s="0"/>
      <c r="FE1" s="0"/>
      <c r="FF1" s="0"/>
      <c r="FG1" s="0"/>
      <c r="FH1" s="0"/>
      <c r="FI1" s="0"/>
      <c r="FJ1" s="0"/>
      <c r="FK1" s="0"/>
      <c r="FL1" s="0"/>
      <c r="FM1" s="0"/>
      <c r="FN1" s="0"/>
      <c r="FO1" s="0"/>
      <c r="FP1" s="0"/>
      <c r="FQ1" s="0"/>
      <c r="FR1" s="0"/>
      <c r="FS1" s="0"/>
      <c r="FT1" s="0"/>
      <c r="FU1" s="0"/>
      <c r="FV1" s="0"/>
      <c r="FW1" s="0"/>
      <c r="FX1" s="0"/>
      <c r="FY1" s="0"/>
      <c r="FZ1" s="0"/>
      <c r="GA1" s="0"/>
      <c r="GB1" s="0"/>
      <c r="GC1" s="0"/>
      <c r="GD1" s="0"/>
      <c r="GE1" s="0"/>
      <c r="GF1" s="0"/>
      <c r="GG1" s="0"/>
      <c r="GH1" s="0"/>
      <c r="GI1" s="0"/>
      <c r="GJ1" s="0"/>
      <c r="GK1" s="0"/>
      <c r="GL1" s="0"/>
      <c r="GM1" s="0"/>
      <c r="GN1" s="0"/>
      <c r="GO1" s="0"/>
      <c r="GP1" s="0"/>
      <c r="GQ1" s="0"/>
      <c r="GR1" s="0"/>
      <c r="GS1" s="0"/>
      <c r="GT1" s="0"/>
      <c r="GU1" s="0"/>
      <c r="GV1" s="0"/>
      <c r="GW1" s="0"/>
      <c r="GX1" s="0"/>
      <c r="GY1" s="0"/>
      <c r="GZ1" s="0"/>
      <c r="HA1" s="0"/>
      <c r="HB1" s="0"/>
      <c r="HC1" s="0"/>
      <c r="HD1" s="0"/>
      <c r="HE1" s="0"/>
      <c r="HF1" s="0"/>
      <c r="HG1" s="0"/>
      <c r="HH1" s="0"/>
      <c r="HI1" s="0"/>
      <c r="HJ1" s="0"/>
      <c r="HK1" s="0"/>
      <c r="HL1" s="0"/>
      <c r="HM1" s="0"/>
      <c r="HN1" s="0"/>
      <c r="HO1" s="0"/>
      <c r="HP1" s="0"/>
      <c r="HQ1" s="0"/>
      <c r="HR1" s="0"/>
      <c r="HS1" s="0"/>
      <c r="HT1" s="0"/>
      <c r="HU1" s="0"/>
      <c r="HV1" s="0"/>
      <c r="HW1" s="0"/>
      <c r="HX1" s="0"/>
      <c r="HY1" s="0"/>
      <c r="HZ1" s="0"/>
      <c r="IA1" s="0"/>
      <c r="IB1" s="0"/>
      <c r="IC1" s="0"/>
      <c r="ID1" s="0"/>
      <c r="IE1" s="0"/>
      <c r="IF1" s="0"/>
      <c r="IG1" s="0"/>
      <c r="IH1" s="0"/>
      <c r="II1" s="0"/>
      <c r="IJ1" s="0"/>
      <c r="IK1" s="0"/>
      <c r="IL1" s="0"/>
      <c r="IM1" s="0"/>
      <c r="IN1" s="0"/>
      <c r="IO1" s="0"/>
      <c r="IP1" s="0"/>
      <c r="IQ1" s="0"/>
      <c r="IR1" s="0"/>
      <c r="IS1" s="0"/>
      <c r="IT1" s="0"/>
      <c r="IU1" s="0"/>
      <c r="IV1" s="0"/>
      <c r="IW1" s="0"/>
      <c r="IX1" s="0"/>
      <c r="IY1" s="0"/>
      <c r="IZ1" s="0"/>
      <c r="JA1" s="0"/>
      <c r="JB1" s="0"/>
      <c r="JC1" s="0"/>
      <c r="JD1" s="0"/>
      <c r="JE1" s="0"/>
      <c r="JF1" s="0"/>
      <c r="JG1" s="0"/>
      <c r="JH1" s="0"/>
      <c r="JI1" s="0"/>
      <c r="JJ1" s="0"/>
      <c r="JK1" s="0"/>
      <c r="JL1" s="0"/>
      <c r="JM1" s="0"/>
      <c r="JN1" s="0"/>
      <c r="JO1" s="0"/>
      <c r="JP1" s="0"/>
      <c r="JQ1" s="0"/>
      <c r="JR1" s="0"/>
      <c r="JS1" s="0"/>
      <c r="JT1" s="0"/>
      <c r="JU1" s="0"/>
      <c r="JV1" s="0"/>
      <c r="JW1" s="0"/>
      <c r="JX1" s="0"/>
      <c r="JY1" s="0"/>
      <c r="JZ1" s="0"/>
      <c r="KA1" s="0"/>
      <c r="KB1" s="0"/>
      <c r="KC1" s="0"/>
      <c r="KD1" s="0"/>
      <c r="KE1" s="0"/>
      <c r="KF1" s="0"/>
      <c r="KG1" s="0"/>
      <c r="KH1" s="0"/>
      <c r="KI1" s="0"/>
      <c r="KJ1" s="0"/>
      <c r="KK1" s="0"/>
      <c r="KL1" s="0"/>
      <c r="KM1" s="0"/>
      <c r="KN1" s="0"/>
      <c r="KO1" s="0"/>
      <c r="KP1" s="0"/>
      <c r="KQ1" s="0"/>
      <c r="KR1" s="0"/>
      <c r="KS1" s="0"/>
      <c r="KT1" s="0"/>
      <c r="KU1" s="0"/>
      <c r="KV1" s="0"/>
      <c r="KW1" s="0"/>
      <c r="KX1" s="0"/>
      <c r="KY1" s="0"/>
      <c r="KZ1" s="0"/>
      <c r="LA1" s="0"/>
      <c r="LB1" s="0"/>
      <c r="LC1" s="0"/>
      <c r="LD1" s="0"/>
      <c r="LE1" s="0"/>
      <c r="LF1" s="0"/>
      <c r="LG1" s="0"/>
      <c r="LH1" s="0"/>
      <c r="LI1" s="0"/>
      <c r="LJ1" s="0"/>
      <c r="LK1" s="0"/>
      <c r="LL1" s="0"/>
      <c r="LM1" s="0"/>
      <c r="LN1" s="0"/>
      <c r="LO1" s="0"/>
      <c r="LP1" s="0"/>
      <c r="LQ1" s="0"/>
      <c r="LR1" s="0"/>
      <c r="LS1" s="0"/>
      <c r="LT1" s="0"/>
      <c r="LU1" s="0"/>
      <c r="LV1" s="0"/>
      <c r="LW1" s="0"/>
      <c r="LX1" s="0"/>
      <c r="LY1" s="0"/>
      <c r="LZ1" s="0"/>
      <c r="MA1" s="0"/>
      <c r="MB1" s="0"/>
      <c r="MC1" s="0"/>
      <c r="MD1" s="0"/>
      <c r="ME1" s="0"/>
      <c r="MF1" s="0"/>
      <c r="MG1" s="0"/>
      <c r="MH1" s="0"/>
      <c r="MI1" s="0"/>
      <c r="MJ1" s="0"/>
      <c r="MK1" s="0"/>
      <c r="ML1" s="0"/>
      <c r="MM1" s="0"/>
      <c r="MN1" s="0"/>
      <c r="MO1" s="0"/>
      <c r="MP1" s="0"/>
      <c r="MQ1" s="0"/>
      <c r="MR1" s="0"/>
      <c r="MS1" s="0"/>
      <c r="MT1" s="0"/>
      <c r="MU1" s="0"/>
      <c r="MV1" s="0"/>
      <c r="MW1" s="0"/>
      <c r="MX1" s="0"/>
      <c r="MY1" s="0"/>
      <c r="MZ1" s="0"/>
      <c r="NA1" s="0"/>
      <c r="NB1" s="0"/>
      <c r="NC1" s="0"/>
      <c r="ND1" s="0"/>
      <c r="NE1" s="0"/>
      <c r="NF1" s="0"/>
      <c r="NG1" s="0"/>
      <c r="NH1" s="0"/>
      <c r="NI1" s="0"/>
      <c r="NJ1" s="0"/>
      <c r="NK1" s="0"/>
      <c r="NL1" s="0"/>
      <c r="NM1" s="0"/>
      <c r="NN1" s="0"/>
      <c r="NO1" s="0"/>
      <c r="NP1" s="0"/>
      <c r="NQ1" s="0"/>
      <c r="NR1" s="0"/>
      <c r="NS1" s="0"/>
      <c r="NT1" s="0"/>
      <c r="NU1" s="0"/>
      <c r="NV1" s="0"/>
      <c r="NW1" s="0"/>
      <c r="NX1" s="0"/>
      <c r="NY1" s="0"/>
      <c r="NZ1" s="0"/>
      <c r="OA1" s="0"/>
      <c r="OB1" s="0"/>
      <c r="OC1" s="0"/>
      <c r="OD1" s="0"/>
      <c r="OE1" s="0"/>
      <c r="OF1" s="0"/>
      <c r="OG1" s="0"/>
      <c r="OH1" s="0"/>
      <c r="OI1" s="0"/>
      <c r="OJ1" s="0"/>
      <c r="OK1" s="0"/>
      <c r="OL1" s="0"/>
      <c r="OM1" s="0"/>
      <c r="ON1" s="0"/>
      <c r="OO1" s="0"/>
      <c r="OP1" s="0"/>
      <c r="OQ1" s="0"/>
      <c r="OR1" s="0"/>
      <c r="OS1" s="0"/>
      <c r="OT1" s="0"/>
      <c r="OU1" s="0"/>
      <c r="OV1" s="0"/>
      <c r="OW1" s="0"/>
      <c r="OX1" s="0"/>
      <c r="OY1" s="0"/>
      <c r="OZ1" s="0"/>
      <c r="PA1" s="0"/>
      <c r="PB1" s="0"/>
      <c r="PC1" s="0"/>
      <c r="PD1" s="0"/>
      <c r="PE1" s="0"/>
      <c r="PF1" s="0"/>
      <c r="PG1" s="0"/>
      <c r="PH1" s="0"/>
      <c r="PI1" s="0"/>
      <c r="PJ1" s="0"/>
      <c r="PK1" s="0"/>
      <c r="PL1" s="0"/>
      <c r="PM1" s="0"/>
      <c r="PN1" s="0"/>
      <c r="PO1" s="0"/>
      <c r="PP1" s="0"/>
      <c r="PQ1" s="0"/>
      <c r="PR1" s="0"/>
      <c r="PS1" s="0"/>
      <c r="PT1" s="0"/>
      <c r="PU1" s="0"/>
      <c r="PV1" s="0"/>
      <c r="PW1" s="0"/>
      <c r="PX1" s="0"/>
      <c r="PY1" s="0"/>
      <c r="PZ1" s="0"/>
      <c r="QA1" s="0"/>
      <c r="QB1" s="0"/>
      <c r="QC1" s="0"/>
      <c r="QD1" s="0"/>
      <c r="QE1" s="0"/>
      <c r="QF1" s="0"/>
      <c r="QG1" s="0"/>
      <c r="QH1" s="0"/>
      <c r="QI1" s="0"/>
      <c r="QJ1" s="0"/>
      <c r="QK1" s="0"/>
      <c r="QL1" s="0"/>
      <c r="QM1" s="0"/>
      <c r="QN1" s="0"/>
      <c r="QO1" s="0"/>
      <c r="QP1" s="0"/>
      <c r="QQ1" s="0"/>
      <c r="QR1" s="0"/>
      <c r="QS1" s="0"/>
      <c r="QT1" s="0"/>
      <c r="QU1" s="0"/>
      <c r="QV1" s="0"/>
      <c r="QW1" s="0"/>
      <c r="QX1" s="0"/>
      <c r="QY1" s="0"/>
      <c r="QZ1" s="0"/>
      <c r="RA1" s="0"/>
      <c r="RB1" s="0"/>
      <c r="RC1" s="0"/>
      <c r="RD1" s="0"/>
      <c r="RE1" s="0"/>
      <c r="RF1" s="0"/>
      <c r="RG1" s="0"/>
      <c r="RH1" s="0"/>
      <c r="RI1" s="0"/>
      <c r="RJ1" s="0"/>
      <c r="RK1" s="0"/>
      <c r="RL1" s="0"/>
      <c r="RM1" s="0"/>
      <c r="RN1" s="0"/>
      <c r="RO1" s="0"/>
      <c r="RP1" s="0"/>
      <c r="RQ1" s="0"/>
      <c r="RR1" s="0"/>
      <c r="RS1" s="0"/>
      <c r="RT1" s="0"/>
      <c r="RU1" s="0"/>
      <c r="RV1" s="0"/>
      <c r="RW1" s="0"/>
      <c r="RX1" s="0"/>
      <c r="RY1" s="0"/>
      <c r="RZ1" s="0"/>
      <c r="SA1" s="0"/>
      <c r="SB1" s="0"/>
      <c r="SC1" s="0"/>
      <c r="SD1" s="0"/>
      <c r="SE1" s="0"/>
      <c r="SF1" s="0"/>
      <c r="SG1" s="0"/>
      <c r="SH1" s="0"/>
      <c r="SI1" s="0"/>
      <c r="SJ1" s="0"/>
      <c r="SK1" s="0"/>
      <c r="SL1" s="0"/>
      <c r="SM1" s="0"/>
      <c r="SN1" s="0"/>
      <c r="SO1" s="0"/>
      <c r="SP1" s="0"/>
      <c r="SQ1" s="0"/>
      <c r="SR1" s="0"/>
      <c r="SS1" s="0"/>
      <c r="ST1" s="0"/>
      <c r="SU1" s="0"/>
      <c r="SV1" s="0"/>
      <c r="SW1" s="0"/>
      <c r="SX1" s="0"/>
      <c r="SY1" s="0"/>
      <c r="SZ1" s="0"/>
      <c r="TA1" s="0"/>
      <c r="TB1" s="0"/>
      <c r="TC1" s="0"/>
      <c r="TD1" s="0"/>
      <c r="TE1" s="0"/>
      <c r="TF1" s="0"/>
      <c r="TG1" s="0"/>
      <c r="TH1" s="0"/>
      <c r="TI1" s="0"/>
      <c r="TJ1" s="0"/>
      <c r="TK1" s="0"/>
      <c r="TL1" s="0"/>
      <c r="TM1" s="0"/>
      <c r="TN1" s="0"/>
      <c r="TO1" s="0"/>
      <c r="TP1" s="0"/>
      <c r="TQ1" s="0"/>
      <c r="TR1" s="0"/>
      <c r="TS1" s="0"/>
      <c r="TT1" s="0"/>
      <c r="TU1" s="0"/>
      <c r="TV1" s="0"/>
      <c r="TW1" s="0"/>
      <c r="TX1" s="0"/>
      <c r="TY1" s="0"/>
      <c r="TZ1" s="0"/>
      <c r="UA1" s="0"/>
      <c r="UB1" s="0"/>
      <c r="UC1" s="0"/>
      <c r="UD1" s="0"/>
      <c r="UE1" s="0"/>
      <c r="UF1" s="0"/>
      <c r="UG1" s="0"/>
      <c r="UH1" s="0"/>
      <c r="UI1" s="0"/>
      <c r="UJ1" s="0"/>
      <c r="UK1" s="0"/>
      <c r="UL1" s="0"/>
      <c r="UM1" s="0"/>
      <c r="UN1" s="0"/>
      <c r="UO1" s="0"/>
      <c r="UP1" s="0"/>
      <c r="UQ1" s="0"/>
      <c r="UR1" s="0"/>
      <c r="US1" s="0"/>
      <c r="UT1" s="0"/>
      <c r="UU1" s="0"/>
      <c r="UV1" s="0"/>
      <c r="UW1" s="0"/>
      <c r="UX1" s="0"/>
      <c r="UY1" s="0"/>
      <c r="UZ1" s="0"/>
      <c r="VA1" s="0"/>
      <c r="VB1" s="0"/>
      <c r="VC1" s="0"/>
      <c r="VD1" s="0"/>
      <c r="VE1" s="0"/>
      <c r="VF1" s="0"/>
      <c r="VG1" s="0"/>
      <c r="VH1" s="0"/>
      <c r="VI1" s="0"/>
      <c r="VJ1" s="0"/>
      <c r="VK1" s="0"/>
      <c r="VL1" s="0"/>
      <c r="VM1" s="0"/>
      <c r="VN1" s="0"/>
      <c r="VO1" s="0"/>
      <c r="VP1" s="0"/>
      <c r="VQ1" s="0"/>
      <c r="VR1" s="0"/>
      <c r="VS1" s="0"/>
      <c r="VT1" s="0"/>
      <c r="VU1" s="0"/>
      <c r="VV1" s="0"/>
      <c r="VW1" s="0"/>
      <c r="VX1" s="0"/>
      <c r="VY1" s="0"/>
      <c r="VZ1" s="0"/>
      <c r="WA1" s="0"/>
      <c r="WB1" s="0"/>
      <c r="WC1" s="0"/>
      <c r="WD1" s="0"/>
      <c r="WE1" s="0"/>
      <c r="WF1" s="0"/>
      <c r="WG1" s="0"/>
      <c r="WH1" s="0"/>
      <c r="WI1" s="0"/>
      <c r="WJ1" s="0"/>
      <c r="WK1" s="0"/>
      <c r="WL1" s="0"/>
      <c r="WM1" s="0"/>
      <c r="WN1" s="0"/>
      <c r="WO1" s="0"/>
      <c r="WP1" s="0"/>
      <c r="WQ1" s="0"/>
      <c r="WR1" s="0"/>
      <c r="WS1" s="0"/>
      <c r="WT1" s="0"/>
      <c r="WU1" s="0"/>
      <c r="WV1" s="0"/>
      <c r="WW1" s="0"/>
      <c r="WX1" s="0"/>
      <c r="WY1" s="0"/>
      <c r="WZ1" s="0"/>
      <c r="XA1" s="0"/>
      <c r="XB1" s="0"/>
      <c r="XC1" s="0"/>
      <c r="XD1" s="0"/>
      <c r="XE1" s="0"/>
      <c r="XF1" s="0"/>
      <c r="XG1" s="0"/>
      <c r="XH1" s="0"/>
      <c r="XI1" s="0"/>
      <c r="XJ1" s="0"/>
      <c r="XK1" s="0"/>
      <c r="XL1" s="0"/>
      <c r="XM1" s="0"/>
      <c r="XN1" s="0"/>
      <c r="XO1" s="0"/>
      <c r="XP1" s="0"/>
      <c r="XQ1" s="0"/>
      <c r="XR1" s="0"/>
      <c r="XS1" s="0"/>
      <c r="XT1" s="0"/>
      <c r="XU1" s="0"/>
      <c r="XV1" s="0"/>
      <c r="XW1" s="0"/>
      <c r="XX1" s="0"/>
      <c r="XY1" s="0"/>
      <c r="XZ1" s="0"/>
      <c r="YA1" s="0"/>
      <c r="YB1" s="0"/>
      <c r="YC1" s="0"/>
      <c r="YD1" s="0"/>
      <c r="YE1" s="0"/>
      <c r="YF1" s="0"/>
      <c r="YG1" s="0"/>
      <c r="YH1" s="0"/>
      <c r="YI1" s="0"/>
      <c r="YJ1" s="0"/>
      <c r="YK1" s="0"/>
      <c r="YL1" s="0"/>
      <c r="YM1" s="0"/>
      <c r="YN1" s="0"/>
      <c r="YO1" s="0"/>
      <c r="YP1" s="0"/>
      <c r="YQ1" s="0"/>
      <c r="YR1" s="0"/>
      <c r="YS1" s="0"/>
      <c r="YT1" s="0"/>
      <c r="YU1" s="0"/>
      <c r="YV1" s="0"/>
      <c r="YW1" s="0"/>
      <c r="YX1" s="0"/>
      <c r="YY1" s="0"/>
      <c r="YZ1" s="0"/>
      <c r="ZA1" s="0"/>
      <c r="ZB1" s="0"/>
      <c r="ZC1" s="0"/>
      <c r="ZD1" s="0"/>
      <c r="ZE1" s="0"/>
      <c r="ZF1" s="0"/>
      <c r="ZG1" s="0"/>
      <c r="ZH1" s="0"/>
      <c r="ZI1" s="0"/>
      <c r="ZJ1" s="0"/>
      <c r="ZK1" s="0"/>
      <c r="ZL1" s="0"/>
      <c r="ZM1" s="0"/>
      <c r="ZN1" s="0"/>
      <c r="ZO1" s="0"/>
      <c r="ZP1" s="0"/>
      <c r="ZQ1" s="0"/>
      <c r="ZR1" s="0"/>
      <c r="ZS1" s="0"/>
      <c r="ZT1" s="0"/>
      <c r="ZU1" s="0"/>
      <c r="ZV1" s="0"/>
      <c r="ZW1" s="0"/>
      <c r="ZX1" s="0"/>
      <c r="ZY1" s="0"/>
      <c r="ZZ1" s="0"/>
      <c r="AAA1" s="0"/>
      <c r="AAB1" s="0"/>
      <c r="AAC1" s="0"/>
      <c r="AAD1" s="0"/>
      <c r="AAE1" s="0"/>
      <c r="AAF1" s="0"/>
      <c r="AAG1" s="0"/>
      <c r="AAH1" s="0"/>
      <c r="AAI1" s="0"/>
      <c r="AAJ1" s="0"/>
      <c r="AAK1" s="0"/>
      <c r="AAL1" s="0"/>
      <c r="AAM1" s="0"/>
      <c r="AAN1" s="0"/>
      <c r="AAO1" s="0"/>
      <c r="AAP1" s="0"/>
      <c r="AAQ1" s="0"/>
      <c r="AAR1" s="0"/>
      <c r="AAS1" s="0"/>
      <c r="AAT1" s="0"/>
      <c r="AAU1" s="0"/>
      <c r="AAV1" s="0"/>
      <c r="AAW1" s="0"/>
      <c r="AAX1" s="0"/>
      <c r="AAY1" s="0"/>
      <c r="AAZ1" s="0"/>
      <c r="ABA1" s="0"/>
      <c r="ABB1" s="0"/>
      <c r="ABC1" s="0"/>
      <c r="ABD1" s="0"/>
      <c r="ABE1" s="0"/>
      <c r="ABF1" s="0"/>
      <c r="ABG1" s="0"/>
      <c r="ABH1" s="0"/>
      <c r="ABI1" s="0"/>
      <c r="ABJ1" s="0"/>
      <c r="ABK1" s="0"/>
      <c r="ABL1" s="0"/>
      <c r="ABM1" s="0"/>
      <c r="ABN1" s="0"/>
      <c r="ABO1" s="0"/>
      <c r="ABP1" s="0"/>
      <c r="ABQ1" s="0"/>
      <c r="ABR1" s="0"/>
      <c r="ABS1" s="0"/>
      <c r="ABT1" s="0"/>
      <c r="ABU1" s="0"/>
      <c r="ABV1" s="0"/>
      <c r="ABW1" s="0"/>
      <c r="ABX1" s="0"/>
      <c r="ABY1" s="0"/>
      <c r="ABZ1" s="0"/>
      <c r="ACA1" s="0"/>
      <c r="ACB1" s="0"/>
      <c r="ACC1" s="0"/>
      <c r="ACD1" s="0"/>
      <c r="ACE1" s="0"/>
      <c r="ACF1" s="0"/>
      <c r="ACG1" s="0"/>
      <c r="ACH1" s="0"/>
      <c r="ACI1" s="0"/>
      <c r="ACJ1" s="0"/>
      <c r="ACK1" s="0"/>
      <c r="ACL1" s="0"/>
      <c r="ACM1" s="0"/>
      <c r="ACN1" s="0"/>
      <c r="ACO1" s="0"/>
      <c r="ACP1" s="0"/>
      <c r="ACQ1" s="0"/>
      <c r="ACR1" s="0"/>
      <c r="ACS1" s="0"/>
      <c r="ACT1" s="0"/>
      <c r="ACU1" s="0"/>
      <c r="ACV1" s="0"/>
      <c r="ACW1" s="0"/>
      <c r="ACX1" s="0"/>
      <c r="ACY1" s="0"/>
      <c r="ACZ1" s="0"/>
      <c r="ADA1" s="0"/>
      <c r="ADB1" s="0"/>
      <c r="ADC1" s="0"/>
      <c r="ADD1" s="0"/>
      <c r="ADE1" s="0"/>
      <c r="ADF1" s="0"/>
      <c r="ADG1" s="0"/>
      <c r="ADH1" s="0"/>
      <c r="ADI1" s="0"/>
      <c r="ADJ1" s="0"/>
      <c r="ADK1" s="0"/>
      <c r="ADL1" s="0"/>
      <c r="ADM1" s="0"/>
      <c r="ADN1" s="0"/>
      <c r="ADO1" s="0"/>
      <c r="ADP1" s="0"/>
      <c r="ADQ1" s="0"/>
      <c r="ADR1" s="0"/>
      <c r="ADS1" s="0"/>
      <c r="ADT1" s="0"/>
      <c r="ADU1" s="0"/>
      <c r="ADV1" s="0"/>
      <c r="ADW1" s="0"/>
      <c r="ADX1" s="0"/>
      <c r="ADY1" s="0"/>
      <c r="ADZ1" s="0"/>
      <c r="AEA1" s="0"/>
      <c r="AEB1" s="0"/>
      <c r="AEC1" s="0"/>
      <c r="AED1" s="0"/>
      <c r="AEE1" s="0"/>
      <c r="AEF1" s="0"/>
      <c r="AEG1" s="0"/>
      <c r="AEH1" s="0"/>
      <c r="AEI1" s="0"/>
      <c r="AEJ1" s="0"/>
      <c r="AEK1" s="0"/>
      <c r="AEL1" s="0"/>
      <c r="AEM1" s="0"/>
      <c r="AEN1" s="0"/>
      <c r="AEO1" s="0"/>
      <c r="AEP1" s="0"/>
      <c r="AEQ1" s="0"/>
      <c r="AER1" s="0"/>
      <c r="AES1" s="0"/>
      <c r="AET1" s="0"/>
      <c r="AEU1" s="0"/>
      <c r="AEV1" s="0"/>
      <c r="AEW1" s="0"/>
      <c r="AEX1" s="0"/>
      <c r="AEY1" s="0"/>
      <c r="AEZ1" s="0"/>
      <c r="AFA1" s="0"/>
      <c r="AFB1" s="0"/>
      <c r="AFC1" s="0"/>
      <c r="AFD1" s="0"/>
      <c r="AFE1" s="0"/>
      <c r="AFF1" s="0"/>
      <c r="AFG1" s="0"/>
      <c r="AFH1" s="0"/>
      <c r="AFI1" s="0"/>
      <c r="AFJ1" s="0"/>
      <c r="AFK1" s="0"/>
      <c r="AFL1" s="0"/>
      <c r="AFM1" s="0"/>
      <c r="AFN1" s="0"/>
      <c r="AFO1" s="0"/>
      <c r="AFP1" s="0"/>
      <c r="AFQ1" s="0"/>
      <c r="AFR1" s="0"/>
      <c r="AFS1" s="0"/>
      <c r="AFT1" s="0"/>
      <c r="AFU1" s="0"/>
      <c r="AFV1" s="0"/>
      <c r="AFW1" s="0"/>
      <c r="AFX1" s="0"/>
      <c r="AFY1" s="0"/>
      <c r="AFZ1" s="0"/>
      <c r="AGA1" s="0"/>
      <c r="AGB1" s="0"/>
      <c r="AGC1" s="0"/>
      <c r="AGD1" s="0"/>
      <c r="AGE1" s="0"/>
      <c r="AGF1" s="0"/>
      <c r="AGG1" s="0"/>
      <c r="AGH1" s="0"/>
      <c r="AGI1" s="0"/>
      <c r="AGJ1" s="0"/>
      <c r="AGK1" s="0"/>
      <c r="AGL1" s="0"/>
      <c r="AGM1" s="0"/>
      <c r="AGN1" s="0"/>
      <c r="AGO1" s="0"/>
      <c r="AGP1" s="0"/>
      <c r="AGQ1" s="0"/>
      <c r="AGR1" s="0"/>
      <c r="AGS1" s="0"/>
      <c r="AGT1" s="0"/>
      <c r="AGU1" s="0"/>
      <c r="AGV1" s="0"/>
      <c r="AGW1" s="0"/>
      <c r="AGX1" s="0"/>
      <c r="AGY1" s="0"/>
      <c r="AGZ1" s="0"/>
      <c r="AHA1" s="0"/>
      <c r="AHB1" s="0"/>
      <c r="AHC1" s="0"/>
      <c r="AHD1" s="0"/>
      <c r="AHE1" s="0"/>
      <c r="AHF1" s="0"/>
      <c r="AHG1" s="0"/>
      <c r="AHH1" s="0"/>
      <c r="AHI1" s="0"/>
      <c r="AHJ1" s="0"/>
      <c r="AHK1" s="0"/>
      <c r="AHL1" s="0"/>
      <c r="AHM1" s="0"/>
      <c r="AHN1" s="0"/>
      <c r="AHO1" s="0"/>
      <c r="AHP1" s="0"/>
      <c r="AHQ1" s="0"/>
      <c r="AHR1" s="0"/>
      <c r="AHS1" s="0"/>
      <c r="AHT1" s="0"/>
      <c r="AHU1" s="0"/>
      <c r="AHV1" s="0"/>
      <c r="AHW1" s="0"/>
      <c r="AHX1" s="0"/>
      <c r="AHY1" s="0"/>
      <c r="AHZ1" s="0"/>
      <c r="AIA1" s="0"/>
      <c r="AIB1" s="0"/>
      <c r="AIC1" s="0"/>
      <c r="AID1" s="0"/>
      <c r="AIE1" s="0"/>
      <c r="AIF1" s="0"/>
      <c r="AIG1" s="0"/>
      <c r="AIH1" s="0"/>
      <c r="AII1" s="0"/>
      <c r="AIJ1" s="0"/>
      <c r="AIK1" s="0"/>
      <c r="AIL1" s="0"/>
      <c r="AIM1" s="0"/>
      <c r="AIN1" s="0"/>
      <c r="AIO1" s="0"/>
      <c r="AIP1" s="0"/>
      <c r="AIQ1" s="0"/>
      <c r="AIR1" s="0"/>
      <c r="AIS1" s="0"/>
      <c r="AIT1" s="0"/>
      <c r="AIU1" s="0"/>
      <c r="AIV1" s="0"/>
      <c r="AIW1" s="0"/>
      <c r="AIX1" s="0"/>
      <c r="AIY1" s="0"/>
      <c r="AIZ1" s="0"/>
      <c r="AJA1" s="0"/>
      <c r="AJB1" s="0"/>
      <c r="AJC1" s="0"/>
      <c r="AJD1" s="0"/>
      <c r="AJE1" s="0"/>
      <c r="AJF1" s="0"/>
      <c r="AJG1" s="0"/>
      <c r="AJH1" s="0"/>
      <c r="AJI1" s="0"/>
      <c r="AJJ1" s="0"/>
      <c r="AJK1" s="0"/>
      <c r="AJL1" s="0"/>
      <c r="AJM1" s="0"/>
      <c r="AJN1" s="0"/>
      <c r="AJO1" s="0"/>
      <c r="AJP1" s="0"/>
      <c r="AJQ1" s="0"/>
      <c r="AJR1" s="0"/>
      <c r="AJS1" s="0"/>
      <c r="AJT1" s="0"/>
      <c r="AJU1" s="0"/>
      <c r="AJV1" s="0"/>
      <c r="AJW1" s="0"/>
      <c r="AJX1" s="0"/>
      <c r="AJY1" s="0"/>
      <c r="AJZ1" s="0"/>
      <c r="AKA1" s="0"/>
      <c r="AKB1" s="0"/>
      <c r="AKC1" s="0"/>
      <c r="AKD1" s="0"/>
      <c r="AKE1" s="0"/>
      <c r="AKF1" s="0"/>
      <c r="AKG1" s="0"/>
      <c r="AKH1" s="0"/>
      <c r="AKI1" s="0"/>
      <c r="AKJ1" s="0"/>
      <c r="AKK1" s="0"/>
      <c r="AKL1" s="0"/>
      <c r="AKM1" s="0"/>
      <c r="AKN1" s="0"/>
      <c r="AKO1" s="0"/>
      <c r="AKP1" s="0"/>
      <c r="AKQ1" s="0"/>
      <c r="AKR1" s="0"/>
      <c r="AKS1" s="0"/>
      <c r="AKT1" s="0"/>
      <c r="AKU1" s="0"/>
      <c r="AKV1" s="0"/>
      <c r="AKW1" s="0"/>
      <c r="AKX1" s="0"/>
      <c r="AKY1" s="0"/>
      <c r="AKZ1" s="0"/>
      <c r="ALA1" s="0"/>
      <c r="ALB1" s="0"/>
      <c r="ALC1" s="0"/>
      <c r="ALD1" s="0"/>
      <c r="ALE1" s="0"/>
      <c r="ALF1" s="0"/>
      <c r="ALG1" s="0"/>
      <c r="ALH1" s="0"/>
      <c r="ALI1" s="0"/>
      <c r="ALJ1" s="0"/>
      <c r="ALK1" s="0"/>
      <c r="ALL1" s="0"/>
      <c r="ALM1" s="0"/>
      <c r="ALN1" s="0"/>
      <c r="ALO1" s="0"/>
      <c r="ALP1" s="0"/>
      <c r="ALQ1" s="0"/>
      <c r="ALR1" s="0"/>
      <c r="ALS1" s="0"/>
      <c r="ALT1" s="0"/>
      <c r="ALU1" s="0"/>
      <c r="ALV1" s="0"/>
      <c r="ALW1" s="0"/>
      <c r="ALX1" s="0"/>
      <c r="ALY1" s="0"/>
      <c r="ALZ1" s="0"/>
      <c r="AMA1" s="0"/>
      <c r="AMB1" s="0"/>
      <c r="AMC1" s="0"/>
      <c r="AMD1" s="0"/>
      <c r="AME1" s="0"/>
      <c r="AMF1" s="0"/>
      <c r="AMG1" s="0"/>
      <c r="AMH1" s="0"/>
      <c r="AMI1" s="0"/>
    </row>
    <row r="2" customFormat="false" ht="24.45" hidden="false" customHeight="false" outlineLevel="0" collapsed="false">
      <c r="A2" s="4" t="s">
        <v>1</v>
      </c>
      <c r="B2" s="5" t="s">
        <v>2</v>
      </c>
      <c r="C2" s="6"/>
      <c r="D2" s="3"/>
      <c r="E2" s="3"/>
      <c r="F2" s="3"/>
      <c r="G2" s="3"/>
      <c r="H2" s="3"/>
      <c r="I2" s="3"/>
      <c r="J2" s="3"/>
      <c r="K2" s="3"/>
      <c r="L2" s="3"/>
      <c r="M2" s="3"/>
      <c r="N2" s="3"/>
      <c r="O2" s="3"/>
      <c r="P2" s="3"/>
      <c r="Q2" s="3"/>
      <c r="R2" s="3"/>
      <c r="S2" s="7"/>
    </row>
    <row r="3" customFormat="false" ht="27.75" hidden="false" customHeight="true" outlineLevel="0" collapsed="false">
      <c r="A3" s="8" t="s">
        <v>3</v>
      </c>
      <c r="D3" s="3"/>
      <c r="E3" s="9" t="s">
        <v>4</v>
      </c>
      <c r="F3" s="9"/>
      <c r="G3" s="10" t="s">
        <v>5</v>
      </c>
      <c r="M3" s="9" t="s">
        <v>6</v>
      </c>
      <c r="N3" s="9"/>
      <c r="O3" s="10" t="s">
        <v>7</v>
      </c>
    </row>
    <row r="4" customFormat="false" ht="12.8" hidden="false" customHeight="false" outlineLevel="0" collapsed="false">
      <c r="A4" s="11" t="s">
        <v>8</v>
      </c>
      <c r="B4" s="11" t="s">
        <v>9</v>
      </c>
      <c r="C4" s="11" t="s">
        <v>10</v>
      </c>
      <c r="D4" s="11" t="s">
        <v>11</v>
      </c>
      <c r="E4" s="11" t="s">
        <v>12</v>
      </c>
      <c r="F4" s="11"/>
      <c r="G4" s="11" t="s">
        <v>13</v>
      </c>
      <c r="H4" s="11" t="s">
        <v>14</v>
      </c>
      <c r="I4" s="12" t="s">
        <v>15</v>
      </c>
      <c r="J4" s="12"/>
      <c r="K4" s="12"/>
      <c r="L4" s="12"/>
      <c r="M4" s="11" t="s">
        <v>16</v>
      </c>
      <c r="N4" s="11" t="s">
        <v>16</v>
      </c>
      <c r="O4" s="12" t="s">
        <v>17</v>
      </c>
      <c r="P4" s="12"/>
      <c r="Q4" s="11" t="s">
        <v>18</v>
      </c>
      <c r="R4" s="11" t="s">
        <v>19</v>
      </c>
      <c r="S4" s="13" t="str">
        <f aca="false">IF($G$3="US","Volume (L)","Volume (L)")</f>
        <v>Volume (L)</v>
      </c>
      <c r="T4" s="13"/>
      <c r="U4" s="13"/>
      <c r="V4" s="12" t="s">
        <v>20</v>
      </c>
      <c r="W4" s="11" t="s">
        <v>21</v>
      </c>
      <c r="X4" s="11"/>
      <c r="Y4" s="11" t="s">
        <v>22</v>
      </c>
      <c r="Z4" s="11" t="s">
        <v>23</v>
      </c>
      <c r="AA4" s="11"/>
      <c r="AB4" s="11"/>
      <c r="AC4" s="14" t="s">
        <v>24</v>
      </c>
      <c r="AD4" s="14" t="s">
        <v>25</v>
      </c>
      <c r="AE4" s="14" t="s">
        <v>26</v>
      </c>
      <c r="AF4" s="14" t="s">
        <v>27</v>
      </c>
      <c r="AG4" s="14" t="s">
        <v>28</v>
      </c>
      <c r="AH4" s="14" t="s">
        <v>29</v>
      </c>
      <c r="AI4" s="15" t="s">
        <v>30</v>
      </c>
      <c r="AJ4" s="15" t="s">
        <v>31</v>
      </c>
      <c r="AK4" s="11" t="s">
        <v>32</v>
      </c>
      <c r="AL4" s="11" t="s">
        <v>33</v>
      </c>
      <c r="AM4" s="11" t="s">
        <v>34</v>
      </c>
      <c r="AN4" s="11" t="s">
        <v>35</v>
      </c>
      <c r="AO4" s="11" t="s">
        <v>36</v>
      </c>
      <c r="AP4" s="11" t="s">
        <v>37</v>
      </c>
      <c r="AQ4" s="11" t="s">
        <v>38</v>
      </c>
      <c r="AR4" s="16"/>
    </row>
    <row r="5" customFormat="false" ht="12.8" hidden="false" customHeight="false" outlineLevel="0" collapsed="false">
      <c r="A5" s="17" t="s">
        <v>39</v>
      </c>
      <c r="B5" s="17" t="s">
        <v>40</v>
      </c>
      <c r="C5" s="17" t="s">
        <v>40</v>
      </c>
      <c r="D5" s="17" t="s">
        <v>40</v>
      </c>
      <c r="E5" s="18" t="s">
        <v>41</v>
      </c>
      <c r="F5" s="19" t="s">
        <v>42</v>
      </c>
      <c r="G5" s="17" t="s">
        <v>43</v>
      </c>
      <c r="H5" s="17" t="s">
        <v>43</v>
      </c>
      <c r="I5" s="20" t="s">
        <v>44</v>
      </c>
      <c r="J5" s="20" t="s">
        <v>45</v>
      </c>
      <c r="K5" s="20" t="s">
        <v>46</v>
      </c>
      <c r="L5" s="19" t="s">
        <v>47</v>
      </c>
      <c r="M5" s="17" t="s">
        <v>31</v>
      </c>
      <c r="N5" s="17" t="s">
        <v>48</v>
      </c>
      <c r="O5" s="18" t="str">
        <f aca="false">IF($G$3="US","Feet","Meters")</f>
        <v>Feet</v>
      </c>
      <c r="P5" s="19" t="s">
        <v>31</v>
      </c>
      <c r="Q5" s="17" t="str">
        <f aca="false">IF($G$3="US","µR/h","nGy/hr")</f>
        <v>µR/h</v>
      </c>
      <c r="R5" s="17" t="s">
        <v>49</v>
      </c>
      <c r="S5" s="20" t="s">
        <v>50</v>
      </c>
      <c r="T5" s="20" t="s">
        <v>51</v>
      </c>
      <c r="U5" s="20" t="s">
        <v>52</v>
      </c>
      <c r="V5" s="18" t="s">
        <v>53</v>
      </c>
      <c r="W5" s="18" t="str">
        <f aca="false">IF($G$3="US","°F","°C")</f>
        <v>°F</v>
      </c>
      <c r="X5" s="19" t="str">
        <f aca="false">IF($G$3="US","°C","°F")</f>
        <v>°C</v>
      </c>
      <c r="Y5" s="17" t="s">
        <v>54</v>
      </c>
      <c r="Z5" s="18" t="str">
        <f aca="false">IF($G$3="US","pCi/L","Bq/m³")</f>
        <v>pCi/L</v>
      </c>
      <c r="AA5" s="17" t="s">
        <v>55</v>
      </c>
      <c r="AB5" s="17" t="s">
        <v>56</v>
      </c>
      <c r="AC5" s="20" t="s">
        <v>57</v>
      </c>
      <c r="AD5" s="20" t="s">
        <v>58</v>
      </c>
      <c r="AE5" s="20" t="s">
        <v>59</v>
      </c>
      <c r="AF5" s="20" t="s">
        <v>60</v>
      </c>
      <c r="AG5" s="20" t="s">
        <v>61</v>
      </c>
      <c r="AH5" s="20" t="s">
        <v>62</v>
      </c>
      <c r="AI5" s="19" t="s">
        <v>63</v>
      </c>
      <c r="AJ5" s="19" t="s">
        <v>64</v>
      </c>
      <c r="AK5" s="17" t="str">
        <f aca="false">IF($G$3="US","pCi/L","Bq/m³")</f>
        <v>pCi/L</v>
      </c>
      <c r="AL5" s="17" t="str">
        <f aca="false">IF($G$3="US","pCi/L","Bq/m³")</f>
        <v>pCi/L</v>
      </c>
      <c r="AM5" s="17" t="s">
        <v>65</v>
      </c>
      <c r="AN5" s="17" t="s">
        <v>66</v>
      </c>
      <c r="AO5" s="17" t="s">
        <v>67</v>
      </c>
      <c r="AP5" s="17" t="s">
        <v>68</v>
      </c>
      <c r="AQ5" s="17" t="s">
        <v>69</v>
      </c>
      <c r="AR5" s="16"/>
    </row>
    <row r="6" s="38" customFormat="true" ht="18.2" hidden="false" customHeight="true" outlineLevel="0" collapsed="false">
      <c r="A6" s="21" t="s">
        <v>70</v>
      </c>
      <c r="B6" s="22" t="n">
        <v>43711.5520833333</v>
      </c>
      <c r="C6" s="22" t="n">
        <v>43711.7173611111</v>
      </c>
      <c r="D6" s="22" t="n">
        <v>43713.75</v>
      </c>
      <c r="E6" s="23" t="n">
        <f aca="false">C6-B6</f>
        <v>0.165277777799929</v>
      </c>
      <c r="F6" s="23" t="n">
        <f aca="false">D6-C6</f>
        <v>2.03263888890069</v>
      </c>
      <c r="G6" s="24" t="n">
        <v>456</v>
      </c>
      <c r="H6" s="25" t="n">
        <v>170</v>
      </c>
      <c r="I6" s="26" t="n">
        <f aca="false">IF(N6="SST",0.314473,0.031243)</f>
        <v>0.314473</v>
      </c>
      <c r="J6" s="26" t="n">
        <f aca="false">IF(N6="SST",0.260619,0.02188)</f>
        <v>0.260619</v>
      </c>
      <c r="K6" s="27" t="n">
        <v>0.087</v>
      </c>
      <c r="L6" s="27" t="n">
        <v>0.224</v>
      </c>
      <c r="M6" s="26" t="n">
        <f aca="false">I6+J6*LN((H6+G6)/2)</f>
        <v>1.81204272931538</v>
      </c>
      <c r="N6" s="28" t="s">
        <v>71</v>
      </c>
      <c r="O6" s="25" t="n">
        <v>300</v>
      </c>
      <c r="P6" s="29" t="n">
        <f aca="false">IF($G$3="US",IF(O6&lt;=4000,1,IF(O6&gt;4000,0.79+(6*O6/100000))),IF(O6&lt;=1219.51,1,IF(O6&gt;1219.51,0.79+(6*(O6*3.28084)/100000))))</f>
        <v>1</v>
      </c>
      <c r="Q6" s="30" t="n">
        <v>10</v>
      </c>
      <c r="R6" s="30" t="s">
        <v>72</v>
      </c>
      <c r="S6" s="31" t="n">
        <v>4.044</v>
      </c>
      <c r="T6" s="31" t="n">
        <f aca="false">IF(R6="Small",0.0657,IF(R6="Large",0.123))</f>
        <v>0.0657</v>
      </c>
      <c r="U6" s="31" t="n">
        <f aca="false">IF(R6="Small",0.033,IF(R6="Large",0.054))</f>
        <v>0.033</v>
      </c>
      <c r="V6" s="32" t="n">
        <f aca="false">S6-T6-U6-L6</f>
        <v>3.7213</v>
      </c>
      <c r="W6" s="25" t="n">
        <v>65</v>
      </c>
      <c r="X6" s="33" t="n">
        <f aca="false">IF($G$3="US",(W6-32)*5/9,(W6*9/5+32))</f>
        <v>18.3333333333333</v>
      </c>
      <c r="Y6" s="32" t="n">
        <f aca="false">IF($G$3="US",(0.52842332-0.108844754)*EXP(-0.051255005*X6)+0.108844754,(0.52842332-0.108844754)*EXP(-0.051255005*W6)+0.108844754)</f>
        <v>0.27279708182408</v>
      </c>
      <c r="Z6" s="34" t="n">
        <f aca="false">IF($G$3="US",((G6-H6-IF(N6="SST",0.066667,0.022223)*(F6))/(F6*M6)-(K6*Q6))*P6,((G6-H6-IF(N6="SST",0.066667,0.022223)*(F6))/(F6*M6)-(K6/8.696*Q6))*P6*37)</f>
        <v>76.7424773454441</v>
      </c>
      <c r="AA6" s="35" t="n">
        <v>0.1814</v>
      </c>
      <c r="AB6" s="35" t="n">
        <f aca="false">F6*AA6</f>
        <v>0.368720694446585</v>
      </c>
      <c r="AC6" s="35" t="n">
        <f aca="false">Z6*AB6</f>
        <v>28.2965395403634</v>
      </c>
      <c r="AD6" s="35" t="n">
        <f aca="false">(V6/T6)+Y6</f>
        <v>56.913588558232</v>
      </c>
      <c r="AE6" s="35" t="n">
        <f aca="false">AC6*AD6</f>
        <v>1610.45760902199</v>
      </c>
      <c r="AF6" s="35" t="n">
        <f aca="false">EXP(-AA6*E6)</f>
        <v>0.97046359478233</v>
      </c>
      <c r="AG6" s="35" t="n">
        <f aca="false">(1-EXP(-AB6))</f>
        <v>0.308381443620671</v>
      </c>
      <c r="AH6" s="35" t="n">
        <f aca="false">AF6*AG6</f>
        <v>0.299272964340281</v>
      </c>
      <c r="AI6" s="35" t="n">
        <f aca="false">IF(AE6/AH6&lt;0,0,AE6/AH6)</f>
        <v>5381.23319148487</v>
      </c>
      <c r="AJ6" s="35" t="n">
        <f aca="false">AI6*1.15</f>
        <v>6188.4181702076</v>
      </c>
      <c r="AK6" s="34" t="n">
        <f aca="false">IF($O$3="Yes",AJ6,AI6)</f>
        <v>6188.4181702076</v>
      </c>
      <c r="AL6" s="34" t="n">
        <f aca="false">IF(AK6&gt;0,(SQRT(SUMSQ((5),(100*1.4/(G6-H6)),(100*0.1/Z6)))/100)*AK6,"")</f>
        <v>311.004803671236</v>
      </c>
      <c r="AM6" s="36" t="n">
        <f aca="false">IF(AK6&gt;0,AL6/AK6,"")</f>
        <v>0.0502559450763172</v>
      </c>
      <c r="AN6" s="36" t="n">
        <v>0.05</v>
      </c>
      <c r="AO6" s="36" t="n">
        <f aca="false">(100*1.4)/(G6-H6)/100</f>
        <v>0.0048951048951049</v>
      </c>
      <c r="AP6" s="36" t="n">
        <f aca="false">IF(Z6&gt;0,0.1/Z6,0.1)</f>
        <v>0.00130305931550614</v>
      </c>
      <c r="AQ6" s="36" t="n">
        <f aca="false">SQRT(AN6*AN6+AO6*AO6+AP6*AP6)</f>
        <v>0.0502559450763172</v>
      </c>
      <c r="AR6" s="37"/>
      <c r="AMJ6" s="0"/>
    </row>
    <row r="7" s="38" customFormat="true" ht="18.2" hidden="false" customHeight="true" outlineLevel="0" collapsed="false">
      <c r="A7" s="21" t="s">
        <v>73</v>
      </c>
      <c r="B7" s="22" t="n">
        <v>43711.5520833333</v>
      </c>
      <c r="C7" s="22" t="n">
        <v>43711.7173611111</v>
      </c>
      <c r="D7" s="22" t="n">
        <v>43713.75</v>
      </c>
      <c r="E7" s="23" t="n">
        <f aca="false">C7-B7</f>
        <v>0.165277777799929</v>
      </c>
      <c r="F7" s="23" t="n">
        <f aca="false">D7-C7</f>
        <v>2.03263888890069</v>
      </c>
      <c r="G7" s="24" t="n">
        <v>750</v>
      </c>
      <c r="H7" s="25" t="n">
        <v>698</v>
      </c>
      <c r="I7" s="26" t="n">
        <f aca="false">IF(N7="SST",0.314473,0.031243)</f>
        <v>0.031243</v>
      </c>
      <c r="J7" s="26" t="n">
        <f aca="false">IF(N7="SST",0.260619,0.02188)</f>
        <v>0.02188</v>
      </c>
      <c r="K7" s="27" t="n">
        <v>0.087</v>
      </c>
      <c r="L7" s="27" t="n">
        <v>0.224</v>
      </c>
      <c r="M7" s="26" t="n">
        <f aca="false">I7+J7*LN((H7+G7)/2)</f>
        <v>0.175318235665399</v>
      </c>
      <c r="N7" s="28" t="s">
        <v>74</v>
      </c>
      <c r="O7" s="25" t="n">
        <v>300</v>
      </c>
      <c r="P7" s="29" t="n">
        <f aca="false">IF($G$3="US",IF(O7&lt;=4000,1,IF(O7&gt;4000,0.79+(6*O7/100000))),IF(O7&lt;=1219.51,1,IF(O7&gt;1219.51,0.79+(6*(O7*3.28084)/100000))))</f>
        <v>1</v>
      </c>
      <c r="Q7" s="30" t="n">
        <v>10</v>
      </c>
      <c r="R7" s="30" t="s">
        <v>75</v>
      </c>
      <c r="S7" s="31" t="n">
        <v>4.044</v>
      </c>
      <c r="T7" s="31" t="n">
        <f aca="false">IF(R7="Small",0.0657,IF(R7="Large",0.123))</f>
        <v>0.123</v>
      </c>
      <c r="U7" s="31" t="n">
        <f aca="false">IF(R7="Small",0.033,IF(R7="Large",0.054))</f>
        <v>0.054</v>
      </c>
      <c r="V7" s="32" t="n">
        <f aca="false">S7-T7-U7-L7</f>
        <v>3.643</v>
      </c>
      <c r="W7" s="25" t="n">
        <v>65</v>
      </c>
      <c r="X7" s="33" t="n">
        <f aca="false">IF($G$3="US",(W7-32)*5/9,(W7*9/5+32))</f>
        <v>18.3333333333333</v>
      </c>
      <c r="Y7" s="32" t="n">
        <f aca="false">IF($G$3="US",(0.52842332-0.108844754)*EXP(-0.051255005*X7)+0.108844754,(0.52842332-0.108844754)*EXP(-0.051255005*W7)+0.108844754)</f>
        <v>0.27279708182408</v>
      </c>
      <c r="Z7" s="34" t="n">
        <f aca="false">IF($G$3="US",((G7-H7-IF(N7="SST",0.066667,0.022223)*(F7))/(F7*M7)-(K7*Q7))*P7,((G7-H7-IF(N7="SST",0.066667,0.022223)*(F7))/(F7*M7)-(K7/8.696*Q7))*P7*37)</f>
        <v>144.923645423661</v>
      </c>
      <c r="AA7" s="35" t="n">
        <v>0.1814</v>
      </c>
      <c r="AB7" s="35" t="n">
        <f aca="false">F7*AA7</f>
        <v>0.368720694446585</v>
      </c>
      <c r="AC7" s="35" t="n">
        <f aca="false">Z7*AB7</f>
        <v>53.436347182343</v>
      </c>
      <c r="AD7" s="35" t="n">
        <f aca="false">(V7/T7)+Y7</f>
        <v>29.8906832606859</v>
      </c>
      <c r="AE7" s="35" t="n">
        <f aca="false">AC7*AD7</f>
        <v>1597.24892823546</v>
      </c>
      <c r="AF7" s="35" t="n">
        <f aca="false">EXP(-AA7*E7)</f>
        <v>0.97046359478233</v>
      </c>
      <c r="AG7" s="35" t="n">
        <f aca="false">(1-EXP(-AB7))</f>
        <v>0.308381443620671</v>
      </c>
      <c r="AH7" s="35" t="n">
        <f aca="false">AF7*AG7</f>
        <v>0.299272964340281</v>
      </c>
      <c r="AI7" s="35" t="n">
        <f aca="false">IF(AE7/AH7&lt;0,0,AE7/AH7)</f>
        <v>5337.09729429267</v>
      </c>
      <c r="AJ7" s="35" t="n">
        <f aca="false">AI7*1.15</f>
        <v>6137.66188843657</v>
      </c>
      <c r="AK7" s="34" t="n">
        <f aca="false">IF($O$3="Yes",AJ7,AI7)</f>
        <v>6137.66188843657</v>
      </c>
      <c r="AL7" s="34" t="n">
        <f aca="false">IF(AK7&gt;0,(SQRT(SUMSQ((5),(100*1.4/(G7-H7)),(100*0.1/Z7)))/100)*AK7,"")</f>
        <v>348.569928215421</v>
      </c>
      <c r="AM7" s="36" t="n">
        <f aca="false">IF(AK7&gt;0,AL7/AK7,"")</f>
        <v>0.0567919729941676</v>
      </c>
      <c r="AN7" s="36" t="n">
        <v>0.05</v>
      </c>
      <c r="AO7" s="36" t="n">
        <f aca="false">(100*1.4)/(G7-H7)/100</f>
        <v>0.0269230769230769</v>
      </c>
      <c r="AP7" s="36" t="n">
        <f aca="false">IF(Z7&gt;0,0.1/Z7,0.1)</f>
        <v>0.000690018524635272</v>
      </c>
      <c r="AQ7" s="36" t="n">
        <f aca="false">SQRT(AN7*AN7+AO7*AO7+AP7*AP7)</f>
        <v>0.0567919729941676</v>
      </c>
      <c r="AR7" s="37"/>
      <c r="AMJ7" s="0"/>
    </row>
    <row r="9" customFormat="false" ht="12.8" hidden="false" customHeight="false" outlineLevel="0" collapsed="false">
      <c r="A9" s="39" t="str">
        <f aca="false">IF($G$3="US","Standardized Rad Elec Analysis Jar is 4.044 L.","Standardized Rad Elec Analysis Jar is 0.004044 m³.")</f>
        <v>Standardized Rad Elec Analysis Jar is 4.044 L.</v>
      </c>
    </row>
    <row r="10" customFormat="false" ht="12.8" hidden="false" customHeight="false" outlineLevel="0" collapsed="false">
      <c r="A10" s="39" t="s">
        <v>76</v>
      </c>
    </row>
    <row r="11" customFormat="false" ht="12.8" hidden="false" customHeight="false" outlineLevel="0" collapsed="false">
      <c r="A11" s="39" t="s">
        <v>77</v>
      </c>
    </row>
    <row r="12" customFormat="false" ht="12.8" hidden="false" customHeight="false" outlineLevel="0" collapsed="false">
      <c r="A12" s="40" t="s">
        <v>78</v>
      </c>
    </row>
    <row r="14" customFormat="false" ht="12.8" hidden="false" customHeight="false" outlineLevel="0" collapsed="false">
      <c r="A14" s="40" t="s">
        <v>79</v>
      </c>
    </row>
  </sheetData>
  <sheetProtection sheet="true" objects="true" scenarios="true" selectLockedCells="true"/>
  <mergeCells count="7">
    <mergeCell ref="E3:F3"/>
    <mergeCell ref="M3:N3"/>
    <mergeCell ref="E4:F4"/>
    <mergeCell ref="I4:L4"/>
    <mergeCell ref="O4:P4"/>
    <mergeCell ref="S4:U4"/>
    <mergeCell ref="W4:X4"/>
  </mergeCells>
  <dataValidations count="9">
    <dataValidation allowBlank="false" error="You must select either US or SI as your measurement units." errorTitle="Measurement Units" operator="equal" prompt="Please remember to double-check your values (Elevation, Gamma, Volumes, and Sample Temperatures) when converting between US and SI units." promptTitle="US/SI Units" showDropDown="false" showErrorMessage="true" showInputMessage="true" sqref="G3" type="list">
      <formula1>"US,SI"</formula1>
      <formula2>0</formula2>
    </dataValidation>
    <dataValidation allowBlank="true" operator="equal" promptTitle="Use 115% CF?" showDropDown="false" showErrorMessage="true" showInputMessage="true" sqref="M3" type="none">
      <formula1>0</formula1>
      <formula2>0</formula2>
    </dataValidation>
    <dataValidation allowBlank="false" error="You must select either YES or NO, depending on whether or not you wish to employ the CF that will multiply your final results by 1.15." errorTitle="Employ 1.15 CF?" operator="equal" prompt="Standardized procedures were found to be about 15% lower when compared to the liquid scintillation method employed by the US EPA. As such, Rad Elec multiplies its final radon-in-water results by 115%. Do you wish to do this?" promptTitle="Use 115% CF?" showDropDown="false" showErrorMessage="true" showInputMessage="true" sqref="O3" type="list">
      <formula1>"Yes,No"</formula1>
      <formula2>0</formula2>
    </dataValidation>
    <dataValidation allowBlank="true" operator="equal" prompt="This is the Greek letter, gamma. Enter your background in the blue background cells below." promptTitle="Gamma" showDropDown="false" showErrorMessage="true" showInputMessage="true" sqref="Q4" type="none">
      <formula1>0</formula1>
      <formula2>0</formula2>
    </dataValidation>
    <dataValidation allowBlank="true" operator="equal" prompt="Select either &quot;Small&quot; or &quot;Large&quot; if using the sample bottles purchased from Rad Elec. If using a custom sample volume, select &quot;Custom&quot; from the dropdown list." promptTitle="Sample Volume" showDropDown="false" showErrorMessage="false" showInputMessage="true" sqref="R4" type="none">
      <formula1>0</formula1>
      <formula2>0</formula2>
    </dataValidation>
    <dataValidation allowBlank="false" error="You must enter a valid electret ion chamber configuration, either SST or SLT." errorTitle="EIC Config" operator="equal" showDropDown="false" showErrorMessage="true" showInputMessage="false" sqref="N6:N7" type="list">
      <formula1>"SST,SLT"</formula1>
      <formula2>0</formula2>
    </dataValidation>
    <dataValidation allowBlank="false" operator="equal" showDropDown="false" showErrorMessage="true" showInputMessage="false" sqref="R6" type="list">
      <formula1>"Small,Large,Custom"</formula1>
      <formula2>0</formula2>
    </dataValidation>
    <dataValidation allowBlank="true" operator="equal" showDropDown="false" showErrorMessage="true" showInputMessage="false" sqref="T6:U6" type="none">
      <formula1>0</formula1>
      <formula2>0</formula2>
    </dataValidation>
    <dataValidation allowBlank="false" operator="equal" showDropDown="false" showErrorMessage="true" showInputMessage="false" sqref="R7" type="list">
      <formula1>"Small,Large,Custom"</formula1>
      <formula2>0</formula2>
    </dataValidation>
  </dataValidations>
  <printOptions headings="false" gridLines="false" gridLinesSet="true" horizontalCentered="false" verticalCentered="false"/>
  <pageMargins left="0.7875" right="0.7875" top="1.05277777777778" bottom="1.05277777777778" header="0.7875" footer="0.7875"/>
  <pageSetup paperSize="1" scale="100" firstPageNumber="0" fitToWidth="1" fitToHeight="1" pageOrder="downThenOver" orientation="portrait" blackAndWhite="false" draft="false" cellComments="none" useFirstPageNumber="false" horizontalDpi="300" verticalDpi="300" copies="1"/>
  <headerFooter differentFirst="false" differentOddEven="false">
    <oddHeader>&amp;C&amp;"Times New Roman,Regular"&amp;12&amp;A</oddHeader>
    <oddFooter>&amp;C&amp;"Times New Roman,Regular"&amp;12Page &amp;P</oddFooter>
  </headerFooter>
</worksheet>
</file>

<file path=docProps/app.xml><?xml version="1.0" encoding="utf-8"?>
<Properties xmlns="http://schemas.openxmlformats.org/officeDocument/2006/extended-properties" xmlns:vt="http://schemas.openxmlformats.org/officeDocument/2006/docPropsVTypes">
  <Template/>
  <TotalTime>225</TotalTime>
  <Application>LibreOffice/6.4.1.2$Windows_X86_64 LibreOffice_project/4d224e95b98b138af42a64d84056446d09082932</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erms:created xsi:type="dcterms:W3CDTF">2017-05-23T21:08:49Z</dcterms:created>
  <dc:creator>Lorin</dc:creator>
  <dc:description/>
  <dc:language>en-US</dc:language>
  <cp:lastModifiedBy/>
  <dcterms:modified xsi:type="dcterms:W3CDTF">2020-09-30T00:19:01Z</dcterms:modified>
  <cp:revision>40</cp:revision>
  <dc:subject/>
  <dc:title/>
</cp:coreProperties>
</file>

<file path=docProps/custom.xml><?xml version="1.0" encoding="utf-8"?>
<Properties xmlns="http://schemas.openxmlformats.org/officeDocument/2006/custom-properties" xmlns:vt="http://schemas.openxmlformats.org/officeDocument/2006/docPropsVTypes">
  <property fmtid="{D5CDD505-2E9C-101B-9397-08002B2CF9AE}" pid="2" name="AppVersion">
    <vt:lpwstr>14.0300</vt:lpwstr>
  </property>
  <property fmtid="{D5CDD505-2E9C-101B-9397-08002B2CF9AE}" pid="3" name="DocSecurity">
    <vt:i4>0</vt:i4>
  </property>
  <property fmtid="{D5CDD505-2E9C-101B-9397-08002B2CF9AE}" pid="4" name="HyperlinksChanged">
    <vt:bool>0</vt:bool>
  </property>
  <property fmtid="{D5CDD505-2E9C-101B-9397-08002B2CF9AE}" pid="5" name="LinksUpToDate">
    <vt:bool>0</vt:bool>
  </property>
  <property fmtid="{D5CDD505-2E9C-101B-9397-08002B2CF9AE}" pid="6" name="ScaleCrop">
    <vt:bool>0</vt:bool>
  </property>
  <property fmtid="{D5CDD505-2E9C-101B-9397-08002B2CF9AE}" pid="7" name="ShareDoc">
    <vt:bool>0</vt:bool>
  </property>
</Properties>
</file>